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739" activeTab="5"/>
  </bookViews>
  <sheets>
    <sheet name="P&amp;L" sheetId="1" r:id="rId1"/>
    <sheet name="BalanceSheet" sheetId="2" r:id="rId2"/>
    <sheet name="CashFlow" sheetId="3" r:id="rId3"/>
    <sheet name="Equity" sheetId="4" r:id="rId4"/>
    <sheet name="KEY INFO" sheetId="5" r:id="rId5"/>
    <sheet name="ADD INFO" sheetId="6" r:id="rId6"/>
  </sheets>
  <definedNames>
    <definedName name="_xlnm.Print_Area" localSheetId="5">'ADD INFO'!$A$2:$R$36</definedName>
    <definedName name="_xlnm.Print_Area" localSheetId="1">'BalanceSheet'!$A$2:$M$68</definedName>
    <definedName name="_xlnm.Print_Area" localSheetId="2">'CashFlow'!$A$1:$N$67</definedName>
    <definedName name="_xlnm.Print_Area" localSheetId="4">'KEY INFO'!$A$2:$R$59</definedName>
    <definedName name="_xlnm.Print_Area" localSheetId="0">'P&amp;L'!$A$2:$Q$62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<sst xmlns="http://schemas.openxmlformats.org/spreadsheetml/2006/main" count="249" uniqueCount="141">
  <si>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</si>
  <si>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</si>
  <si>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</si>
  <si>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</si>
  <si>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</si>
  <si>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</si>
  <si>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</si>
  <si>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</si>
  <si>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</si>
  <si>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</si>
  <si>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</si>
  <si>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</si>
  <si>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</si>
  <si>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</si>
  <si>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</si>
  <si>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</si>
  <si>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</si>
  <si>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</si>
  <si>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</si>
  <si>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</si>
  <si>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</si>
  <si>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</si>
  <si>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</si>
  <si>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</si>
  <si>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</si>
  <si>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</si>
  <si>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</si>
  <si>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</si>
  <si>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</si>
  <si>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</si>
  <si>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</si>
  <si>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</si>
  <si>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</si>
  <si>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</si>
  <si>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</si>
  <si>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</si>
  <si>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</si>
  <si>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</si>
  <si>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</si>
  <si>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</si>
  <si>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</si>
  <si>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</si>
  <si>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</si>
  <si>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</si>
  <si>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</si>
  <si>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</si>
  <si>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</si>
  <si>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</si>
  <si>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</si>
  <si>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</si>
  <si>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</si>
  <si>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</si>
  <si>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</si>
  <si>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</si>
  <si>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</si>
  <si>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</si>
  <si>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</si>
  <si>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</si>
  <si>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</si>
  <si>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</si>
  <si>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</si>
  <si>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</si>
  <si>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</si>
  <si>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</si>
  <si>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</si>
  <si>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</si>
  <si>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Proceeds from disposal of property, plant &amp; equipment</t>
  </si>
  <si>
    <t>Minority interests</t>
  </si>
  <si>
    <t>Net Current Assets</t>
  </si>
  <si>
    <t>Goodwill on Consolidation</t>
  </si>
  <si>
    <t>Stocks</t>
  </si>
  <si>
    <t>Condensed Consolidated Cash Flow Statement</t>
  </si>
  <si>
    <t>Premium</t>
  </si>
  <si>
    <t>Reserve</t>
  </si>
  <si>
    <t>Retained</t>
  </si>
  <si>
    <t>As At End Of</t>
  </si>
  <si>
    <t>Development Properties</t>
  </si>
  <si>
    <t>Deferred Taxation</t>
  </si>
  <si>
    <t>Adjustments for :-</t>
  </si>
  <si>
    <t>Profit/(Loss)</t>
  </si>
  <si>
    <t>Debtors</t>
  </si>
  <si>
    <t>Creditors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</si>
  <si>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</si>
  <si>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</si>
  <si>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</si>
  <si>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</si>
  <si>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Short term borrowing</t>
  </si>
  <si>
    <t>Profit/(Loss) for the Period</t>
  </si>
  <si>
    <t>Earnings/(Loss) per share :-</t>
  </si>
  <si>
    <t xml:space="preserve">Profit/(Loss) After Taxation </t>
  </si>
  <si>
    <t>Profit/(Loss) before taxation</t>
  </si>
  <si>
    <t xml:space="preserve">Profit/(Loss) after taxation and </t>
  </si>
  <si>
    <t>minority interest</t>
  </si>
  <si>
    <t>Basic profit/(loss) per share(sen)</t>
  </si>
  <si>
    <t>Dividend per share</t>
  </si>
  <si>
    <t>As At End Of Current Quarter</t>
  </si>
  <si>
    <t>As At Preceding Financial Year End</t>
  </si>
  <si>
    <t>Additional Information</t>
  </si>
  <si>
    <t xml:space="preserve">Profit/(Loss) from </t>
  </si>
  <si>
    <t>operations</t>
  </si>
  <si>
    <t>Gross interest income</t>
  </si>
  <si>
    <t>Gross interest expense</t>
  </si>
  <si>
    <t>RM '001</t>
  </si>
  <si>
    <t>Purchase of property, plant &amp; equipment</t>
  </si>
  <si>
    <t>Amount due to holding/related companies</t>
  </si>
  <si>
    <t>Cash Flow from Financing Activities</t>
  </si>
  <si>
    <t>Net cash (used in)/generated from operating activities</t>
  </si>
  <si>
    <t>Net cash (used in)/generated from investing activities</t>
  </si>
  <si>
    <t>Non cash</t>
  </si>
  <si>
    <t>gw</t>
  </si>
  <si>
    <t>depreciate</t>
  </si>
  <si>
    <t>prov</t>
  </si>
  <si>
    <t>current assets</t>
  </si>
  <si>
    <t>current liabilities</t>
  </si>
  <si>
    <t>Balance as at 1 January 2004</t>
  </si>
  <si>
    <t>6 Months Ended</t>
  </si>
  <si>
    <t xml:space="preserve"> Proceeds from /(Repayment of) borrowings</t>
  </si>
  <si>
    <t>Condensed Consolidated Income Statements For The 1st Quarter Ended 31 March 2005</t>
  </si>
  <si>
    <t>1st Quarter</t>
  </si>
  <si>
    <t>for the year ended 31 December 2004</t>
  </si>
  <si>
    <t>Condensed Consolidated Balance Sheet As At 31 March 2005</t>
  </si>
  <si>
    <t>ended 31 December 2004</t>
  </si>
  <si>
    <t>For The 3 Months Period Ended 31 March 2005</t>
  </si>
  <si>
    <t>Financial Report for the year ended 31 December 2004</t>
  </si>
  <si>
    <t xml:space="preserve">3 months ended </t>
  </si>
  <si>
    <t>Balance as at 1 January 2005</t>
  </si>
  <si>
    <t>Balance as at 31 March 2005</t>
  </si>
  <si>
    <t>Balance as at 31 March 2004</t>
  </si>
  <si>
    <t>for the year ended 31 December 2004.</t>
  </si>
  <si>
    <t>Summary of Key Financial Information For The Financial Period Ended 31 March 2005</t>
  </si>
  <si>
    <t xml:space="preserve">The Condensed Consolidated Income Statement should be read in conjunction with the Annual Financial Report </t>
  </si>
  <si>
    <t xml:space="preserve">The Condensed Statements of Changes in Equity should be read in conjunction with the Annual Financial Report </t>
  </si>
  <si>
    <t xml:space="preserve">The Condensed Consolidated Cash Flow Statement should be read in conjunction with the Annual </t>
  </si>
  <si>
    <t xml:space="preserve">The Condensed Balance Sheet should be read in conjunction with the Annual Financial Report for the year </t>
  </si>
  <si>
    <t>Exceptional item</t>
  </si>
  <si>
    <t>Net profit/(loss) before tax</t>
  </si>
  <si>
    <t>Net profit/(loss) for the period</t>
  </si>
  <si>
    <t>Changes in working capital:</t>
  </si>
  <si>
    <t>Cash (used in)/generated from operations</t>
  </si>
  <si>
    <t>Profit for the period</t>
  </si>
  <si>
    <t>Loss for the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</si>
</sst>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yy"/>
    <numFmt numFmtId="183" formatCode="mmm\-yyyy"/>
    <numFmt numFmtId="184" formatCode="_(* #,##0.000_);_(* \(#,##0.000\);_(* &quot;-&quot;???_);_(@_)"/>
    <numFmt numFmtId="185" formatCode="0.0%"/>
    <numFmt numFmtId="186" formatCode="_(* #,##0.0000_);_(* \(#,##0.0000\);_(* &quot;-&quot;??_);_(@_)"/>
    <numFmt numFmtId="187" formatCode="[$€-2]\ #,##0.00_);[Red]\([$€-2]\ #,##0.00\)"/>
    <numFmt numFmtId="188" formatCode="_ * #,##0_ ;_ * \-#,##0_ ;_ * &quot;-&quot;??_ ;_ @_ "/>
    <numFmt numFmtId="189" formatCode="d\-mmm\-yy"/>
  </numFmts>
  <fonts count="23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0" fontId="1" fillId="0" borderId="9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 horizontal="center"/>
    </xf>
    <xf numFmtId="170" fontId="1" fillId="0" borderId="4" xfId="15" applyNumberFormat="1" applyFont="1" applyFill="1" applyBorder="1" applyAlignment="1">
      <alignment horizontal="center"/>
    </xf>
    <xf numFmtId="170" fontId="1" fillId="0" borderId="5" xfId="15" applyNumberFormat="1" applyFont="1" applyFill="1" applyBorder="1" applyAlignment="1">
      <alignment horizontal="right"/>
    </xf>
    <xf numFmtId="170" fontId="1" fillId="0" borderId="4" xfId="15" applyNumberFormat="1" applyFont="1" applyFill="1" applyBorder="1" applyAlignment="1">
      <alignment horizontal="right"/>
    </xf>
    <xf numFmtId="171" fontId="10" fillId="0" borderId="9" xfId="0" applyNumberFormat="1" applyFont="1" applyBorder="1" applyAlignment="1">
      <alignment/>
    </xf>
    <xf numFmtId="43" fontId="10" fillId="0" borderId="9" xfId="0" applyNumberFormat="1" applyFont="1" applyBorder="1" applyAlignment="1">
      <alignment/>
    </xf>
    <xf numFmtId="171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71" fontId="10" fillId="0" borderId="0" xfId="15" applyNumberFormat="1" applyFont="1" applyFill="1" applyBorder="1" applyAlignment="1" applyProtection="1">
      <alignment/>
      <protection/>
    </xf>
    <xf numFmtId="0" fontId="10" fillId="0" borderId="7" xfId="0" applyFont="1" applyBorder="1" applyAlignment="1">
      <alignment horizontal="right"/>
    </xf>
    <xf numFmtId="15" fontId="11" fillId="0" borderId="4" xfId="0" applyNumberFormat="1" applyFont="1" applyFill="1" applyBorder="1" applyAlignment="1">
      <alignment horizontal="center"/>
    </xf>
    <xf numFmtId="171" fontId="10" fillId="0" borderId="7" xfId="0" applyNumberFormat="1" applyFont="1" applyBorder="1" applyAlignment="1">
      <alignment/>
    </xf>
    <xf numFmtId="43" fontId="10" fillId="0" borderId="12" xfId="15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2"/>
  <sheetViews>
    <sheetView showGridLines="0" zoomScale="75" zoomScaleNormal="75" workbookViewId="0" topLeftCell="A28">
      <selection activeCell="M53" sqref="M5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421875" style="1" customWidth="1"/>
    <col min="4" max="4" width="15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1.00390625" style="3" bestFit="1" customWidth="1"/>
    <col min="21" max="21" width="11.00390625" style="1" bestFit="1" customWidth="1"/>
    <col min="22" max="22" width="4.28125" style="1" customWidth="1"/>
    <col min="23" max="23" width="10.140625" style="1" bestFit="1" customWidth="1"/>
    <col min="24" max="16384" width="9.140625" style="1" customWidth="1"/>
  </cols>
  <sheetData>
    <row r="1" ht="15.75"/>
    <row r="2" spans="6:12" ht="28.5" customHeight="1">
      <c r="F2" s="212" t="s">
        <v>54</v>
      </c>
      <c r="G2" s="212"/>
      <c r="H2" s="212"/>
      <c r="I2" s="212"/>
      <c r="J2" s="212"/>
      <c r="K2" s="212"/>
      <c r="L2" s="212"/>
    </row>
    <row r="3" spans="7:11" ht="15.75">
      <c r="G3" s="216" t="s">
        <v>55</v>
      </c>
      <c r="H3" s="216"/>
      <c r="I3" s="216"/>
      <c r="J3" s="216"/>
      <c r="K3" s="216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218" t="s">
        <v>117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</row>
    <row r="7" spans="2:10" ht="20.25" customHeight="1">
      <c r="B7" s="2"/>
      <c r="C7" s="2"/>
      <c r="D7" s="2"/>
      <c r="E7" s="2"/>
      <c r="G7" s="217" t="s">
        <v>19</v>
      </c>
      <c r="H7" s="217"/>
      <c r="I7" s="217"/>
      <c r="J7" s="217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213" t="s">
        <v>20</v>
      </c>
      <c r="G12" s="214"/>
      <c r="H12" s="214"/>
      <c r="I12" s="214"/>
      <c r="J12" s="214"/>
      <c r="K12" s="215"/>
      <c r="L12" s="213" t="s">
        <v>21</v>
      </c>
      <c r="M12" s="214"/>
      <c r="N12" s="214"/>
      <c r="O12" s="214"/>
      <c r="P12" s="214"/>
      <c r="Q12" s="215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22</v>
      </c>
      <c r="H15" s="97"/>
      <c r="I15" s="95"/>
      <c r="J15" s="96" t="s">
        <v>23</v>
      </c>
      <c r="K15" s="104"/>
      <c r="L15" s="105"/>
      <c r="M15" s="96" t="s">
        <v>22</v>
      </c>
      <c r="N15" s="97"/>
      <c r="O15" s="95"/>
      <c r="P15" s="96" t="s">
        <v>23</v>
      </c>
      <c r="Q15" s="101"/>
    </row>
    <row r="16" spans="2:17" ht="16.5">
      <c r="B16" s="93"/>
      <c r="C16" s="94"/>
      <c r="D16" s="94"/>
      <c r="E16" s="94"/>
      <c r="F16" s="98"/>
      <c r="G16" s="96" t="s">
        <v>24</v>
      </c>
      <c r="H16" s="97"/>
      <c r="I16" s="95"/>
      <c r="J16" s="96" t="s">
        <v>25</v>
      </c>
      <c r="K16" s="104"/>
      <c r="L16" s="105"/>
      <c r="M16" s="96" t="s">
        <v>24</v>
      </c>
      <c r="N16" s="97"/>
      <c r="O16" s="95"/>
      <c r="P16" s="96" t="s">
        <v>25</v>
      </c>
      <c r="Q16" s="101"/>
    </row>
    <row r="17" spans="2:17" ht="16.5">
      <c r="B17" s="93"/>
      <c r="C17" s="94"/>
      <c r="D17" s="94"/>
      <c r="E17" s="94"/>
      <c r="F17" s="98"/>
      <c r="G17" s="96" t="s">
        <v>118</v>
      </c>
      <c r="H17" s="97"/>
      <c r="I17" s="95"/>
      <c r="J17" s="96" t="s">
        <v>6</v>
      </c>
      <c r="K17" s="104"/>
      <c r="L17" s="105"/>
      <c r="M17" s="96" t="s">
        <v>26</v>
      </c>
      <c r="N17" s="97"/>
      <c r="O17" s="95"/>
      <c r="P17" s="96" t="s">
        <v>38</v>
      </c>
      <c r="Q17" s="101"/>
    </row>
    <row r="18" spans="2:17" ht="16.5">
      <c r="B18" s="93"/>
      <c r="C18" s="94"/>
      <c r="D18" s="94"/>
      <c r="E18" s="94"/>
      <c r="F18" s="209"/>
      <c r="G18" s="106">
        <v>38442</v>
      </c>
      <c r="H18" s="97"/>
      <c r="I18" s="95"/>
      <c r="J18" s="106">
        <v>38077</v>
      </c>
      <c r="K18" s="104"/>
      <c r="L18" s="106"/>
      <c r="M18" s="106">
        <v>38442</v>
      </c>
      <c r="N18" s="97"/>
      <c r="O18" s="95"/>
      <c r="P18" s="106">
        <v>38077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208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40</v>
      </c>
      <c r="D25" s="94"/>
      <c r="E25" s="94"/>
      <c r="F25" s="98"/>
      <c r="G25" s="118">
        <v>17604</v>
      </c>
      <c r="H25" s="119"/>
      <c r="I25" s="120"/>
      <c r="J25" s="204">
        <v>20043</v>
      </c>
      <c r="K25" s="119"/>
      <c r="L25" s="120"/>
      <c r="M25" s="118">
        <v>17604</v>
      </c>
      <c r="N25" s="119"/>
      <c r="O25" s="120"/>
      <c r="P25" s="204">
        <v>20043</v>
      </c>
      <c r="Q25" s="119"/>
      <c r="S25" s="36"/>
      <c r="T25" s="118">
        <v>41989</v>
      </c>
      <c r="U25" s="118">
        <v>18902</v>
      </c>
      <c r="W25" s="161">
        <f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204"/>
      <c r="K26" s="119"/>
      <c r="L26" s="120"/>
      <c r="M26" s="118"/>
      <c r="N26" s="119"/>
      <c r="O26" s="120"/>
      <c r="P26" s="204"/>
      <c r="Q26" s="119"/>
      <c r="T26" s="118"/>
      <c r="U26" s="118"/>
      <c r="W26" s="161">
        <f aca="true" t="shared" si="0" ref="W26:W48">T26-U26</f>
        <v>0</v>
      </c>
    </row>
    <row r="27" spans="2:23" ht="16.5">
      <c r="B27" s="93"/>
      <c r="C27" s="94" t="s">
        <v>42</v>
      </c>
      <c r="D27" s="94"/>
      <c r="E27" s="94"/>
      <c r="F27" s="98"/>
      <c r="G27" s="118">
        <f>-24359+6217-320</f>
        <v>-18462</v>
      </c>
      <c r="H27" s="119"/>
      <c r="I27" s="120"/>
      <c r="J27" s="204">
        <v>-20795</v>
      </c>
      <c r="K27" s="119"/>
      <c r="L27" s="120"/>
      <c r="M27" s="118">
        <f>-24359+6217-320</f>
        <v>-18462</v>
      </c>
      <c r="N27" s="119"/>
      <c r="O27" s="120"/>
      <c r="P27" s="204">
        <v>-20795</v>
      </c>
      <c r="Q27" s="119"/>
      <c r="T27" s="118">
        <v>-42195</v>
      </c>
      <c r="U27" s="118">
        <f>-19313-157</f>
        <v>-19470</v>
      </c>
      <c r="W27" s="161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204"/>
      <c r="K28" s="119"/>
      <c r="L28" s="120"/>
      <c r="M28" s="118"/>
      <c r="N28" s="119"/>
      <c r="O28" s="120"/>
      <c r="P28" s="204"/>
      <c r="Q28" s="119"/>
      <c r="T28" s="118"/>
      <c r="U28" s="118"/>
      <c r="W28" s="161">
        <f t="shared" si="0"/>
        <v>0</v>
      </c>
    </row>
    <row r="29" spans="2:23" ht="16.5">
      <c r="B29" s="93"/>
      <c r="C29" s="94" t="s">
        <v>53</v>
      </c>
      <c r="D29" s="94"/>
      <c r="E29" s="94"/>
      <c r="F29" s="98"/>
      <c r="G29" s="118">
        <f>8780-8565</f>
        <v>215</v>
      </c>
      <c r="H29" s="119"/>
      <c r="I29" s="120"/>
      <c r="J29" s="205">
        <v>125</v>
      </c>
      <c r="K29" s="119"/>
      <c r="L29" s="120"/>
      <c r="M29" s="118">
        <f>8780-8565</f>
        <v>215</v>
      </c>
      <c r="N29" s="119"/>
      <c r="O29" s="120"/>
      <c r="P29" s="205">
        <v>125</v>
      </c>
      <c r="Q29" s="119"/>
      <c r="T29" s="124">
        <v>1161</v>
      </c>
      <c r="U29" s="124">
        <v>623</v>
      </c>
      <c r="W29" s="161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1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1">
        <f t="shared" si="0"/>
        <v>0</v>
      </c>
    </row>
    <row r="32" spans="2:23" ht="16.5">
      <c r="B32" s="93"/>
      <c r="C32" s="94" t="s">
        <v>84</v>
      </c>
      <c r="D32" s="94"/>
      <c r="E32" s="94"/>
      <c r="F32" s="98"/>
      <c r="G32" s="118">
        <f>SUM(G25:G30)</f>
        <v>-643</v>
      </c>
      <c r="H32" s="119"/>
      <c r="I32" s="120"/>
      <c r="J32" s="118">
        <f>SUM(J25:J31)</f>
        <v>-627</v>
      </c>
      <c r="K32" s="119"/>
      <c r="L32" s="120"/>
      <c r="M32" s="118">
        <f>SUM(M25:M30)</f>
        <v>-643</v>
      </c>
      <c r="N32" s="119"/>
      <c r="O32" s="120"/>
      <c r="P32" s="118">
        <f>SUM(P25:P31)</f>
        <v>-627</v>
      </c>
      <c r="Q32" s="119"/>
      <c r="T32" s="118">
        <f>SUM(T25:T30)</f>
        <v>955</v>
      </c>
      <c r="U32" s="118">
        <f>SUM(U25:U30)</f>
        <v>55</v>
      </c>
      <c r="W32" s="161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1">
        <f t="shared" si="0"/>
        <v>0</v>
      </c>
    </row>
    <row r="34" spans="2:23" ht="16.5">
      <c r="B34" s="93"/>
      <c r="C34" s="94" t="s">
        <v>41</v>
      </c>
      <c r="D34" s="94"/>
      <c r="E34" s="94"/>
      <c r="F34" s="98"/>
      <c r="G34" s="118">
        <v>-56</v>
      </c>
      <c r="H34" s="119"/>
      <c r="I34" s="120"/>
      <c r="J34" s="204">
        <v>-51</v>
      </c>
      <c r="K34" s="119"/>
      <c r="L34" s="120"/>
      <c r="M34" s="118">
        <v>-56</v>
      </c>
      <c r="N34" s="119"/>
      <c r="O34" s="120"/>
      <c r="P34" s="204">
        <v>-51</v>
      </c>
      <c r="Q34" s="119"/>
      <c r="T34" s="118">
        <v>-899</v>
      </c>
      <c r="U34" s="118">
        <v>-496</v>
      </c>
      <c r="W34" s="161">
        <f t="shared" si="0"/>
        <v>-403</v>
      </c>
    </row>
    <row r="35" spans="2:23" ht="16.5">
      <c r="B35" s="93"/>
      <c r="C35" s="94"/>
      <c r="D35" s="94"/>
      <c r="E35" s="94"/>
      <c r="F35" s="98"/>
      <c r="G35" s="118"/>
      <c r="H35" s="119"/>
      <c r="I35" s="120"/>
      <c r="J35" s="204"/>
      <c r="K35" s="119"/>
      <c r="L35" s="120"/>
      <c r="M35" s="118"/>
      <c r="N35" s="119"/>
      <c r="O35" s="120"/>
      <c r="P35" s="204"/>
      <c r="Q35" s="119"/>
      <c r="T35" s="118"/>
      <c r="U35" s="118"/>
      <c r="W35" s="161"/>
    </row>
    <row r="36" spans="2:23" ht="16.5">
      <c r="B36" s="93"/>
      <c r="C36" s="94" t="s">
        <v>134</v>
      </c>
      <c r="D36" s="94"/>
      <c r="E36" s="94"/>
      <c r="F36" s="98"/>
      <c r="G36" s="122">
        <v>6595</v>
      </c>
      <c r="H36" s="119"/>
      <c r="I36" s="120"/>
      <c r="J36" s="122">
        <v>0</v>
      </c>
      <c r="K36" s="119"/>
      <c r="L36" s="120"/>
      <c r="M36" s="122">
        <v>6595</v>
      </c>
      <c r="N36" s="119"/>
      <c r="O36" s="120"/>
      <c r="P36" s="122">
        <v>0</v>
      </c>
      <c r="Q36" s="119"/>
      <c r="T36" s="122"/>
      <c r="U36" s="122"/>
      <c r="W36" s="161">
        <f t="shared" si="0"/>
        <v>0</v>
      </c>
    </row>
    <row r="37" spans="2:23" ht="16.5">
      <c r="B37" s="93"/>
      <c r="C37" s="94"/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  <c r="T37" s="118"/>
      <c r="U37" s="118"/>
      <c r="W37" s="161">
        <f t="shared" si="0"/>
        <v>0</v>
      </c>
    </row>
    <row r="38" spans="2:23" ht="16.5">
      <c r="B38" s="93"/>
      <c r="C38" s="94" t="s">
        <v>85</v>
      </c>
      <c r="D38" s="94"/>
      <c r="E38" s="94"/>
      <c r="F38" s="98"/>
      <c r="G38" s="118">
        <f>SUM(G32:G36)</f>
        <v>5896</v>
      </c>
      <c r="H38" s="119"/>
      <c r="I38" s="120"/>
      <c r="J38" s="118">
        <f>SUM(J32:J36)</f>
        <v>-678</v>
      </c>
      <c r="K38" s="119"/>
      <c r="L38" s="120"/>
      <c r="M38" s="118">
        <f>SUM(M32:M36)</f>
        <v>5896</v>
      </c>
      <c r="N38" s="119"/>
      <c r="O38" s="120"/>
      <c r="P38" s="118">
        <f>SUM(P32:P36)</f>
        <v>-678</v>
      </c>
      <c r="Q38" s="119"/>
      <c r="T38" s="118">
        <f>SUM(T32:T36)</f>
        <v>56</v>
      </c>
      <c r="U38" s="118">
        <f>SUM(U32:U36)</f>
        <v>-441</v>
      </c>
      <c r="W38" s="161">
        <f t="shared" si="0"/>
        <v>497</v>
      </c>
    </row>
    <row r="39" spans="2:23" ht="16.5">
      <c r="B39" s="93"/>
      <c r="C39" s="94"/>
      <c r="D39" s="94"/>
      <c r="E39" s="94"/>
      <c r="F39" s="98"/>
      <c r="G39" s="118"/>
      <c r="H39" s="119"/>
      <c r="I39" s="120"/>
      <c r="J39" s="118"/>
      <c r="K39" s="119"/>
      <c r="L39" s="120"/>
      <c r="M39" s="118"/>
      <c r="N39" s="119"/>
      <c r="O39" s="120"/>
      <c r="P39" s="118"/>
      <c r="Q39" s="119"/>
      <c r="T39" s="118"/>
      <c r="U39" s="118"/>
      <c r="W39" s="161">
        <f t="shared" si="0"/>
        <v>0</v>
      </c>
    </row>
    <row r="40" spans="2:23" ht="16.5">
      <c r="B40" s="93"/>
      <c r="C40" s="94" t="s">
        <v>31</v>
      </c>
      <c r="D40" s="94"/>
      <c r="E40" s="94"/>
      <c r="F40" s="98"/>
      <c r="G40" s="118">
        <v>-1</v>
      </c>
      <c r="H40" s="119"/>
      <c r="I40" s="120"/>
      <c r="J40" s="204">
        <v>16</v>
      </c>
      <c r="K40" s="119"/>
      <c r="L40" s="120"/>
      <c r="M40" s="118">
        <v>-1</v>
      </c>
      <c r="N40" s="119"/>
      <c r="O40" s="120"/>
      <c r="P40" s="204">
        <v>16</v>
      </c>
      <c r="Q40" s="119"/>
      <c r="T40" s="118">
        <v>-106</v>
      </c>
      <c r="U40" s="118">
        <f>-87+48</f>
        <v>-39</v>
      </c>
      <c r="W40" s="161">
        <f t="shared" si="0"/>
        <v>-67</v>
      </c>
    </row>
    <row r="41" spans="2:23" ht="16.5">
      <c r="B41" s="93"/>
      <c r="C41" s="94"/>
      <c r="D41" s="94"/>
      <c r="E41" s="94"/>
      <c r="F41" s="98"/>
      <c r="G41" s="122"/>
      <c r="H41" s="119"/>
      <c r="I41" s="120"/>
      <c r="J41" s="122"/>
      <c r="K41" s="119"/>
      <c r="L41" s="120"/>
      <c r="M41" s="122"/>
      <c r="N41" s="119"/>
      <c r="O41" s="120"/>
      <c r="P41" s="122"/>
      <c r="Q41" s="119"/>
      <c r="T41" s="122"/>
      <c r="U41" s="122"/>
      <c r="W41" s="161">
        <f t="shared" si="0"/>
        <v>0</v>
      </c>
    </row>
    <row r="42" spans="2:23" ht="16.5">
      <c r="B42" s="93"/>
      <c r="C42" s="94"/>
      <c r="D42" s="123"/>
      <c r="E42" s="94"/>
      <c r="F42" s="98"/>
      <c r="G42" s="125"/>
      <c r="H42" s="119"/>
      <c r="I42" s="120"/>
      <c r="J42" s="125"/>
      <c r="K42" s="119"/>
      <c r="L42" s="120"/>
      <c r="M42" s="125"/>
      <c r="N42" s="119"/>
      <c r="O42" s="120"/>
      <c r="P42" s="125"/>
      <c r="Q42" s="119"/>
      <c r="T42" s="125"/>
      <c r="U42" s="125"/>
      <c r="W42" s="161">
        <f t="shared" si="0"/>
        <v>0</v>
      </c>
    </row>
    <row r="43" spans="2:23" ht="16.5">
      <c r="B43" s="93"/>
      <c r="C43" s="94" t="s">
        <v>89</v>
      </c>
      <c r="D43" s="126"/>
      <c r="E43" s="99"/>
      <c r="F43" s="98"/>
      <c r="G43" s="118">
        <f>SUM(G38:G42)</f>
        <v>5895</v>
      </c>
      <c r="H43" s="119"/>
      <c r="I43" s="120"/>
      <c r="J43" s="118">
        <f>SUM(J38:J42)</f>
        <v>-662</v>
      </c>
      <c r="K43" s="119"/>
      <c r="L43" s="120"/>
      <c r="M43" s="118">
        <f>SUM(M38:M42)</f>
        <v>5895</v>
      </c>
      <c r="N43" s="119"/>
      <c r="O43" s="120"/>
      <c r="P43" s="118">
        <f>SUM(P38:P42)</f>
        <v>-662</v>
      </c>
      <c r="Q43" s="119"/>
      <c r="T43" s="118">
        <f>SUM(T38:T42)</f>
        <v>-50</v>
      </c>
      <c r="U43" s="118">
        <f>SUM(U38:U42)</f>
        <v>-480</v>
      </c>
      <c r="W43" s="161">
        <f t="shared" si="0"/>
        <v>430</v>
      </c>
    </row>
    <row r="44" spans="2:23" ht="16.5">
      <c r="B44" s="93"/>
      <c r="C44" s="94"/>
      <c r="D44" s="94"/>
      <c r="E44" s="94"/>
      <c r="F44" s="98"/>
      <c r="G44" s="118"/>
      <c r="H44" s="119"/>
      <c r="I44" s="120"/>
      <c r="J44" s="118"/>
      <c r="K44" s="119"/>
      <c r="L44" s="120"/>
      <c r="M44" s="118"/>
      <c r="N44" s="119"/>
      <c r="O44" s="120"/>
      <c r="P44" s="118"/>
      <c r="Q44" s="119"/>
      <c r="T44" s="118"/>
      <c r="U44" s="118"/>
      <c r="W44" s="161">
        <f t="shared" si="0"/>
        <v>0</v>
      </c>
    </row>
    <row r="45" spans="2:23" ht="16.5">
      <c r="B45" s="93"/>
      <c r="C45" s="99" t="s">
        <v>67</v>
      </c>
      <c r="D45" s="126"/>
      <c r="E45" s="99"/>
      <c r="F45" s="98"/>
      <c r="G45" s="124">
        <v>2</v>
      </c>
      <c r="H45" s="119"/>
      <c r="I45" s="120"/>
      <c r="J45" s="205">
        <v>3</v>
      </c>
      <c r="K45" s="119"/>
      <c r="L45" s="120"/>
      <c r="M45" s="124">
        <v>2</v>
      </c>
      <c r="N45" s="119"/>
      <c r="O45" s="120"/>
      <c r="P45" s="205">
        <v>3</v>
      </c>
      <c r="Q45" s="119"/>
      <c r="T45" s="124">
        <v>6</v>
      </c>
      <c r="U45" s="124">
        <f>15-12</f>
        <v>3</v>
      </c>
      <c r="W45" s="161">
        <f t="shared" si="0"/>
        <v>3</v>
      </c>
    </row>
    <row r="46" spans="2:23" ht="16.5">
      <c r="B46" s="93"/>
      <c r="C46" s="94"/>
      <c r="D46" s="94"/>
      <c r="E46" s="94"/>
      <c r="F46" s="98"/>
      <c r="G46" s="122"/>
      <c r="H46" s="119"/>
      <c r="I46" s="120"/>
      <c r="J46" s="127"/>
      <c r="K46" s="119"/>
      <c r="L46" s="120"/>
      <c r="M46" s="122"/>
      <c r="N46" s="119"/>
      <c r="O46" s="120"/>
      <c r="P46" s="127"/>
      <c r="Q46" s="119"/>
      <c r="T46" s="122"/>
      <c r="U46" s="122"/>
      <c r="W46" s="161">
        <f t="shared" si="0"/>
        <v>0</v>
      </c>
    </row>
    <row r="47" spans="2:23" ht="16.5">
      <c r="B47" s="93"/>
      <c r="D47" s="94"/>
      <c r="E47" s="94"/>
      <c r="F47" s="98"/>
      <c r="G47" s="118"/>
      <c r="H47" s="119"/>
      <c r="I47" s="120"/>
      <c r="J47" s="121"/>
      <c r="K47" s="119"/>
      <c r="L47" s="120"/>
      <c r="M47" s="118"/>
      <c r="N47" s="119"/>
      <c r="O47" s="120"/>
      <c r="P47" s="121"/>
      <c r="Q47" s="119"/>
      <c r="T47" s="118"/>
      <c r="U47" s="118"/>
      <c r="W47" s="161">
        <f t="shared" si="0"/>
        <v>0</v>
      </c>
    </row>
    <row r="48" spans="2:23" ht="17.25" thickBot="1">
      <c r="B48" s="93"/>
      <c r="C48" s="94" t="s">
        <v>87</v>
      </c>
      <c r="D48" s="94"/>
      <c r="E48" s="94"/>
      <c r="F48" s="98"/>
      <c r="G48" s="128">
        <f>SUM(G43:G46)</f>
        <v>5897</v>
      </c>
      <c r="H48" s="119"/>
      <c r="I48" s="120"/>
      <c r="J48" s="129">
        <f>SUM(J43:J45)</f>
        <v>-659</v>
      </c>
      <c r="K48" s="119"/>
      <c r="L48" s="120"/>
      <c r="M48" s="128">
        <f>SUM(M43:M46)</f>
        <v>5897</v>
      </c>
      <c r="N48" s="119"/>
      <c r="O48" s="120"/>
      <c r="P48" s="129">
        <f>SUM(P43:P46)</f>
        <v>-659</v>
      </c>
      <c r="Q48" s="119"/>
      <c r="T48" s="128">
        <f>SUM(T43:T46)</f>
        <v>-44</v>
      </c>
      <c r="U48" s="128">
        <f>SUM(U43:U46)</f>
        <v>-477</v>
      </c>
      <c r="W48" s="161">
        <f t="shared" si="0"/>
        <v>433</v>
      </c>
    </row>
    <row r="49" spans="2:17" ht="17.25" thickTop="1">
      <c r="B49" s="93"/>
      <c r="C49" s="94"/>
      <c r="D49" s="94"/>
      <c r="E49" s="94"/>
      <c r="F49" s="98"/>
      <c r="G49" s="118"/>
      <c r="H49" s="119"/>
      <c r="I49" s="120"/>
      <c r="J49" s="121"/>
      <c r="K49" s="119"/>
      <c r="L49" s="120"/>
      <c r="M49" s="118"/>
      <c r="N49" s="119"/>
      <c r="O49" s="120"/>
      <c r="P49" s="121"/>
      <c r="Q49" s="119"/>
    </row>
    <row r="50" spans="2:17" ht="16.5">
      <c r="B50" s="93"/>
      <c r="C50" s="94" t="s">
        <v>88</v>
      </c>
      <c r="D50" s="94"/>
      <c r="E50" s="94"/>
      <c r="F50" s="98"/>
      <c r="G50" s="118"/>
      <c r="H50" s="119"/>
      <c r="I50" s="120"/>
      <c r="J50" s="121"/>
      <c r="K50" s="119"/>
      <c r="L50" s="120"/>
      <c r="M50" s="118"/>
      <c r="N50" s="119"/>
      <c r="O50" s="120"/>
      <c r="P50" s="121"/>
      <c r="Q50" s="119"/>
    </row>
    <row r="51" spans="2:17" ht="16.5">
      <c r="B51" s="93"/>
      <c r="C51" s="94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</row>
    <row r="52" spans="2:17" ht="17.25" thickBot="1">
      <c r="B52" s="93"/>
      <c r="C52" s="94" t="s">
        <v>32</v>
      </c>
      <c r="D52" s="94" t="s">
        <v>35</v>
      </c>
      <c r="E52" s="94"/>
      <c r="F52" s="98"/>
      <c r="G52" s="130">
        <f>+G48/60490*100</f>
        <v>9.748718796495288</v>
      </c>
      <c r="H52" s="131"/>
      <c r="I52" s="132"/>
      <c r="J52" s="130">
        <f>+J48/60490*100</f>
        <v>-1.089436270457927</v>
      </c>
      <c r="K52" s="131"/>
      <c r="L52" s="132"/>
      <c r="M52" s="130">
        <f>+M48/60490*100</f>
        <v>9.748718796495288</v>
      </c>
      <c r="N52" s="131"/>
      <c r="O52" s="132"/>
      <c r="P52" s="130">
        <f>+P48/60490*100</f>
        <v>-1.089436270457927</v>
      </c>
      <c r="Q52" s="119"/>
    </row>
    <row r="53" spans="2:17" ht="16.5">
      <c r="B53" s="93"/>
      <c r="C53" s="94"/>
      <c r="D53" s="94" t="s">
        <v>56</v>
      </c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/>
      <c r="D54" s="94"/>
      <c r="E54" s="94"/>
      <c r="F54" s="98"/>
      <c r="G54" s="99"/>
      <c r="H54" s="101"/>
      <c r="I54" s="98"/>
      <c r="J54" s="100"/>
      <c r="K54" s="101"/>
      <c r="L54" s="98"/>
      <c r="M54" s="99"/>
      <c r="N54" s="101"/>
      <c r="O54" s="98"/>
      <c r="P54" s="100"/>
      <c r="Q54" s="101"/>
    </row>
    <row r="55" spans="2:17" ht="17.25" thickBot="1">
      <c r="B55" s="93"/>
      <c r="C55" s="94" t="s">
        <v>33</v>
      </c>
      <c r="D55" s="94" t="s">
        <v>36</v>
      </c>
      <c r="E55" s="94"/>
      <c r="F55" s="98"/>
      <c r="G55" s="211">
        <f>G52</f>
        <v>9.748718796495288</v>
      </c>
      <c r="H55" s="133"/>
      <c r="I55" s="134"/>
      <c r="J55" s="211">
        <f>J52</f>
        <v>-1.089436270457927</v>
      </c>
      <c r="K55" s="133"/>
      <c r="L55" s="134"/>
      <c r="M55" s="211">
        <f>M52</f>
        <v>9.748718796495288</v>
      </c>
      <c r="N55" s="133"/>
      <c r="O55" s="134"/>
      <c r="P55" s="211">
        <f>P52</f>
        <v>-1.089436270457927</v>
      </c>
      <c r="Q55" s="101"/>
    </row>
    <row r="56" spans="2:17" ht="16.5">
      <c r="B56" s="93"/>
      <c r="C56" s="94"/>
      <c r="D56" s="94"/>
      <c r="E56" s="94"/>
      <c r="F56" s="98"/>
      <c r="G56" s="135"/>
      <c r="H56" s="133"/>
      <c r="I56" s="134"/>
      <c r="J56" s="135"/>
      <c r="K56" s="133"/>
      <c r="L56" s="134"/>
      <c r="M56" s="135"/>
      <c r="N56" s="133"/>
      <c r="O56" s="134"/>
      <c r="P56" s="135"/>
      <c r="Q56" s="101"/>
    </row>
    <row r="57" spans="2:17" ht="16.5">
      <c r="B57" s="110"/>
      <c r="C57" s="111"/>
      <c r="D57" s="111"/>
      <c r="E57" s="111"/>
      <c r="F57" s="112"/>
      <c r="G57" s="136"/>
      <c r="H57" s="137"/>
      <c r="I57" s="138"/>
      <c r="J57" s="136"/>
      <c r="K57" s="137"/>
      <c r="L57" s="138"/>
      <c r="M57" s="136"/>
      <c r="N57" s="137"/>
      <c r="O57" s="138"/>
      <c r="P57" s="136"/>
      <c r="Q57" s="116"/>
    </row>
    <row r="58" spans="2:17" ht="15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ht="15.75">
      <c r="B59" s="53" t="s">
        <v>130</v>
      </c>
    </row>
    <row r="60" ht="15.75">
      <c r="B60" s="53" t="s">
        <v>119</v>
      </c>
    </row>
    <row r="61" ht="15.75">
      <c r="C61" s="53"/>
    </row>
    <row r="62" ht="15.75">
      <c r="C62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69" r:id="rId2"/>
  <headerFooter alignWithMargins="0">
    <oddHeader>&amp;R&amp;14PAPER 5/34/2005</oddHeader>
    <oddFooter>&amp;C&amp;"Arial,Bold"&amp;14&amp;P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9"/>
  <sheetViews>
    <sheetView showGridLines="0" zoomScale="80" zoomScaleNormal="80" workbookViewId="0" topLeftCell="A26">
      <selection activeCell="G58" sqref="G58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3.57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212" t="s">
        <v>54</v>
      </c>
      <c r="F3" s="212"/>
      <c r="G3" s="212"/>
      <c r="H3" s="212"/>
      <c r="I3" s="212"/>
      <c r="J3" s="55"/>
      <c r="K3" s="55"/>
      <c r="L3" s="55"/>
    </row>
    <row r="4" spans="5:9" ht="15.75">
      <c r="E4" s="221" t="s">
        <v>55</v>
      </c>
      <c r="F4" s="221"/>
      <c r="G4" s="221"/>
      <c r="H4" s="221"/>
      <c r="I4" s="221"/>
    </row>
    <row r="5" ht="15.75"/>
    <row r="6" spans="2:12" ht="23.25" customHeight="1">
      <c r="B6" s="2"/>
      <c r="C6" s="220" t="s">
        <v>120</v>
      </c>
      <c r="D6" s="220"/>
      <c r="E6" s="220"/>
      <c r="F6" s="220"/>
      <c r="G6" s="220"/>
      <c r="H6" s="220"/>
      <c r="I6" s="220"/>
      <c r="J6" s="220"/>
      <c r="K6" s="220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75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60">
        <v>38442</v>
      </c>
      <c r="H16" s="97"/>
      <c r="I16" s="95"/>
      <c r="J16" s="106">
        <v>38352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58</v>
      </c>
      <c r="D21" s="99"/>
      <c r="E21" s="99"/>
      <c r="F21" s="120"/>
      <c r="G21" s="118">
        <v>13286</v>
      </c>
      <c r="H21" s="119"/>
      <c r="I21" s="120"/>
      <c r="J21" s="118">
        <v>13286</v>
      </c>
      <c r="K21" s="118"/>
      <c r="L21" s="119"/>
    </row>
    <row r="22" spans="2:12" ht="16.5">
      <c r="B22" s="93"/>
      <c r="C22" s="99" t="s">
        <v>59</v>
      </c>
      <c r="D22" s="99"/>
      <c r="E22" s="99"/>
      <c r="F22" s="120"/>
      <c r="G22" s="118">
        <f>9662-320</f>
        <v>9342</v>
      </c>
      <c r="H22" s="119"/>
      <c r="I22" s="120"/>
      <c r="J22" s="118">
        <v>10177</v>
      </c>
      <c r="K22" s="118"/>
      <c r="L22" s="119"/>
    </row>
    <row r="23" spans="2:12" ht="16.5">
      <c r="B23" s="93"/>
      <c r="C23" s="99" t="s">
        <v>76</v>
      </c>
      <c r="D23" s="99"/>
      <c r="E23" s="101"/>
      <c r="F23" s="118"/>
      <c r="G23" s="118">
        <f>50910-G28</f>
        <v>49127</v>
      </c>
      <c r="H23" s="119"/>
      <c r="I23" s="120"/>
      <c r="J23" s="118">
        <v>49127</v>
      </c>
      <c r="K23" s="118"/>
      <c r="L23" s="119"/>
    </row>
    <row r="24" spans="2:12" ht="16.5">
      <c r="B24" s="93"/>
      <c r="C24" s="99" t="s">
        <v>69</v>
      </c>
      <c r="D24" s="99"/>
      <c r="E24" s="99"/>
      <c r="F24" s="120"/>
      <c r="G24" s="118">
        <v>1028</v>
      </c>
      <c r="H24" s="119"/>
      <c r="I24" s="120"/>
      <c r="J24" s="118">
        <f>4108-2921</f>
        <v>1187</v>
      </c>
      <c r="K24" s="118"/>
      <c r="L24" s="119"/>
    </row>
    <row r="25" spans="2:12" ht="16.5">
      <c r="B25" s="93"/>
      <c r="C25" s="99"/>
      <c r="D25" s="99"/>
      <c r="E25" s="99"/>
      <c r="F25" s="120"/>
      <c r="G25" s="118"/>
      <c r="H25" s="119"/>
      <c r="I25" s="120"/>
      <c r="J25" s="118"/>
      <c r="K25" s="118"/>
      <c r="L25" s="119"/>
    </row>
    <row r="26" spans="2:12" ht="16.5">
      <c r="B26" s="93"/>
      <c r="C26" s="99" t="s">
        <v>9</v>
      </c>
      <c r="D26" s="99"/>
      <c r="E26" s="99"/>
      <c r="F26" s="120"/>
      <c r="G26" s="118"/>
      <c r="H26" s="119"/>
      <c r="I26" s="120"/>
      <c r="J26" s="118"/>
      <c r="K26" s="118"/>
      <c r="L26" s="119"/>
    </row>
    <row r="27" spans="1:12" ht="9.75" customHeight="1">
      <c r="A27" s="16"/>
      <c r="B27" s="93"/>
      <c r="C27" s="99"/>
      <c r="D27" s="99"/>
      <c r="E27" s="99"/>
      <c r="F27" s="120"/>
      <c r="G27" s="118"/>
      <c r="H27" s="119"/>
      <c r="I27" s="120"/>
      <c r="J27" s="118"/>
      <c r="K27" s="118"/>
      <c r="L27" s="119"/>
    </row>
    <row r="28" spans="1:12" ht="16.5">
      <c r="A28" s="16"/>
      <c r="B28" s="93"/>
      <c r="C28" s="99"/>
      <c r="D28" s="99" t="s">
        <v>76</v>
      </c>
      <c r="E28" s="99"/>
      <c r="F28" s="120"/>
      <c r="G28" s="118">
        <v>1783</v>
      </c>
      <c r="H28" s="119"/>
      <c r="I28" s="120"/>
      <c r="J28" s="118">
        <v>1391</v>
      </c>
      <c r="K28" s="118"/>
      <c r="L28" s="119"/>
    </row>
    <row r="29" spans="1:12" ht="16.5">
      <c r="A29" s="52"/>
      <c r="B29" s="144"/>
      <c r="C29" s="145"/>
      <c r="D29" s="99" t="s">
        <v>70</v>
      </c>
      <c r="E29" s="99"/>
      <c r="F29" s="120"/>
      <c r="G29" s="118">
        <v>4792</v>
      </c>
      <c r="H29" s="119"/>
      <c r="I29" s="120"/>
      <c r="J29" s="118">
        <v>5097</v>
      </c>
      <c r="K29" s="146"/>
      <c r="L29" s="147"/>
    </row>
    <row r="30" spans="1:12" ht="16.5">
      <c r="A30" s="52"/>
      <c r="B30" s="144"/>
      <c r="C30" s="145"/>
      <c r="D30" s="99" t="s">
        <v>80</v>
      </c>
      <c r="E30" s="99"/>
      <c r="F30" s="120"/>
      <c r="G30" s="118">
        <f>22965+4353+228</f>
        <v>27546</v>
      </c>
      <c r="H30" s="119"/>
      <c r="I30" s="120"/>
      <c r="J30" s="118">
        <f>19386+4870</f>
        <v>24256</v>
      </c>
      <c r="K30" s="146"/>
      <c r="L30" s="147"/>
    </row>
    <row r="31" spans="1:12" ht="16.5" hidden="1">
      <c r="A31" s="52"/>
      <c r="B31" s="144"/>
      <c r="C31" s="145"/>
      <c r="D31" s="99" t="s">
        <v>10</v>
      </c>
      <c r="E31" s="99"/>
      <c r="F31" s="120"/>
      <c r="G31" s="118"/>
      <c r="H31" s="119"/>
      <c r="I31" s="120"/>
      <c r="J31" s="118"/>
      <c r="K31" s="146"/>
      <c r="L31" s="147"/>
    </row>
    <row r="32" spans="1:14" ht="16.5">
      <c r="A32" s="52"/>
      <c r="B32" s="144"/>
      <c r="C32" s="145"/>
      <c r="D32" s="99" t="s">
        <v>60</v>
      </c>
      <c r="E32" s="99"/>
      <c r="F32" s="120"/>
      <c r="G32" s="118">
        <v>8760</v>
      </c>
      <c r="H32" s="119"/>
      <c r="I32" s="120"/>
      <c r="J32" s="118">
        <v>104</v>
      </c>
      <c r="K32" s="146"/>
      <c r="L32" s="147"/>
      <c r="N32" s="161">
        <f>G32+G33-G41</f>
        <v>5429</v>
      </c>
    </row>
    <row r="33" spans="1:12" ht="16.5">
      <c r="A33" s="52"/>
      <c r="B33" s="144"/>
      <c r="C33" s="145"/>
      <c r="D33" s="99" t="s">
        <v>11</v>
      </c>
      <c r="E33" s="99"/>
      <c r="F33" s="120"/>
      <c r="G33" s="122">
        <v>2187</v>
      </c>
      <c r="H33" s="119"/>
      <c r="I33" s="120"/>
      <c r="J33" s="122">
        <v>2484</v>
      </c>
      <c r="K33" s="146"/>
      <c r="L33" s="147"/>
    </row>
    <row r="34" spans="1:12" ht="16.5">
      <c r="A34" s="52"/>
      <c r="B34" s="144"/>
      <c r="C34" s="145"/>
      <c r="D34" s="99"/>
      <c r="E34" s="99"/>
      <c r="F34" s="120"/>
      <c r="G34" s="118"/>
      <c r="H34" s="119"/>
      <c r="I34" s="120"/>
      <c r="J34" s="118"/>
      <c r="K34" s="146"/>
      <c r="L34" s="147"/>
    </row>
    <row r="35" spans="1:12" ht="6.75" customHeight="1">
      <c r="A35" s="52"/>
      <c r="B35" s="144"/>
      <c r="C35" s="145"/>
      <c r="D35" s="99" t="s">
        <v>0</v>
      </c>
      <c r="E35" s="99"/>
      <c r="F35" s="120"/>
      <c r="G35" s="118"/>
      <c r="H35" s="119"/>
      <c r="I35" s="120"/>
      <c r="J35" s="118"/>
      <c r="K35" s="146"/>
      <c r="L35" s="147"/>
    </row>
    <row r="36" spans="1:12" ht="16.5">
      <c r="A36" s="16"/>
      <c r="B36" s="93"/>
      <c r="C36" s="99"/>
      <c r="D36" s="99"/>
      <c r="E36" s="99"/>
      <c r="F36" s="120"/>
      <c r="G36" s="122">
        <f>SUM(G28:G35)</f>
        <v>45068</v>
      </c>
      <c r="H36" s="119"/>
      <c r="I36" s="120"/>
      <c r="J36" s="122">
        <f>SUM(J28:J35)</f>
        <v>33332</v>
      </c>
      <c r="K36" s="118"/>
      <c r="L36" s="119"/>
    </row>
    <row r="37" spans="2:12" ht="16.5">
      <c r="B37" s="93"/>
      <c r="C37" s="99"/>
      <c r="D37" s="99"/>
      <c r="E37" s="99"/>
      <c r="F37" s="120"/>
      <c r="G37" s="118"/>
      <c r="H37" s="119"/>
      <c r="I37" s="120"/>
      <c r="J37" s="118"/>
      <c r="K37" s="118"/>
      <c r="L37" s="119"/>
    </row>
    <row r="38" spans="2:12" ht="16.5">
      <c r="B38" s="93"/>
      <c r="C38" s="99" t="s">
        <v>12</v>
      </c>
      <c r="D38" s="99"/>
      <c r="E38" s="99"/>
      <c r="F38" s="120"/>
      <c r="G38" s="118"/>
      <c r="H38" s="119"/>
      <c r="I38" s="120"/>
      <c r="J38" s="118"/>
      <c r="K38" s="118"/>
      <c r="L38" s="119"/>
    </row>
    <row r="39" spans="1:12" ht="9.75" customHeight="1">
      <c r="A39" s="16"/>
      <c r="B39" s="93"/>
      <c r="C39" s="99"/>
      <c r="D39" s="99"/>
      <c r="E39" s="99"/>
      <c r="F39" s="120"/>
      <c r="G39" s="118"/>
      <c r="H39" s="119"/>
      <c r="I39" s="120"/>
      <c r="J39" s="118"/>
      <c r="K39" s="118"/>
      <c r="L39" s="119"/>
    </row>
    <row r="40" spans="1:12" ht="16.5">
      <c r="A40" s="52"/>
      <c r="B40" s="144"/>
      <c r="C40" s="145"/>
      <c r="D40" s="99" t="s">
        <v>81</v>
      </c>
      <c r="E40" s="99"/>
      <c r="F40" s="120"/>
      <c r="G40" s="118">
        <f>10172+5780</f>
        <v>15952</v>
      </c>
      <c r="H40" s="119"/>
      <c r="I40" s="120"/>
      <c r="J40" s="118">
        <f>8489+4120+2+1</f>
        <v>12612</v>
      </c>
      <c r="K40" s="146"/>
      <c r="L40" s="147"/>
    </row>
    <row r="41" spans="1:12" ht="16.5">
      <c r="A41" s="52"/>
      <c r="B41" s="144"/>
      <c r="C41" s="145"/>
      <c r="D41" s="99" t="s">
        <v>86</v>
      </c>
      <c r="E41" s="99"/>
      <c r="F41" s="120"/>
      <c r="G41" s="118">
        <v>5518</v>
      </c>
      <c r="H41" s="119"/>
      <c r="I41" s="120"/>
      <c r="J41" s="118">
        <v>2998</v>
      </c>
      <c r="K41" s="146"/>
      <c r="L41" s="147"/>
    </row>
    <row r="42" spans="1:12" ht="16.5">
      <c r="A42" s="52"/>
      <c r="B42" s="144"/>
      <c r="C42" s="145"/>
      <c r="D42" s="99" t="s">
        <v>104</v>
      </c>
      <c r="E42" s="99"/>
      <c r="F42" s="120"/>
      <c r="G42" s="118">
        <v>0</v>
      </c>
      <c r="H42" s="119"/>
      <c r="I42" s="120"/>
      <c r="J42" s="118">
        <f>1333-319</f>
        <v>1014</v>
      </c>
      <c r="K42" s="146"/>
      <c r="L42" s="147"/>
    </row>
    <row r="43" spans="1:12" ht="16.5">
      <c r="A43" s="52"/>
      <c r="B43" s="144"/>
      <c r="C43" s="145"/>
      <c r="D43" s="99" t="s">
        <v>13</v>
      </c>
      <c r="E43" s="99"/>
      <c r="F43" s="120"/>
      <c r="G43" s="122">
        <v>170</v>
      </c>
      <c r="H43" s="119"/>
      <c r="I43" s="120"/>
      <c r="J43" s="122">
        <v>169</v>
      </c>
      <c r="K43" s="146"/>
      <c r="L43" s="147"/>
    </row>
    <row r="44" spans="1:12" ht="16.5" hidden="1">
      <c r="A44" s="52"/>
      <c r="B44" s="144"/>
      <c r="C44" s="145"/>
      <c r="D44" s="145" t="s">
        <v>14</v>
      </c>
      <c r="E44" s="145"/>
      <c r="F44" s="148"/>
      <c r="G44" s="146"/>
      <c r="H44" s="147"/>
      <c r="I44" s="148"/>
      <c r="J44" s="146"/>
      <c r="K44" s="146"/>
      <c r="L44" s="147"/>
    </row>
    <row r="45" spans="1:12" ht="8.25" customHeight="1">
      <c r="A45" s="52"/>
      <c r="B45" s="144"/>
      <c r="C45" s="145"/>
      <c r="D45" s="145" t="s">
        <v>0</v>
      </c>
      <c r="E45" s="145"/>
      <c r="F45" s="148"/>
      <c r="G45" s="146"/>
      <c r="H45" s="147"/>
      <c r="I45" s="148"/>
      <c r="J45" s="146"/>
      <c r="K45" s="146"/>
      <c r="L45" s="147"/>
    </row>
    <row r="46" spans="2:12" ht="16.5">
      <c r="B46" s="93"/>
      <c r="C46" s="99"/>
      <c r="D46" s="99"/>
      <c r="E46" s="99"/>
      <c r="F46" s="120"/>
      <c r="G46" s="122">
        <f>SUM(G40:G45)</f>
        <v>21640</v>
      </c>
      <c r="H46" s="119"/>
      <c r="I46" s="120"/>
      <c r="J46" s="122">
        <f>SUM(J40:J45)</f>
        <v>16793</v>
      </c>
      <c r="K46" s="118"/>
      <c r="L46" s="119"/>
    </row>
    <row r="47" spans="2:12" ht="16.5">
      <c r="B47" s="93"/>
      <c r="C47" s="99"/>
      <c r="D47" s="99"/>
      <c r="E47" s="99"/>
      <c r="F47" s="120"/>
      <c r="G47" s="118"/>
      <c r="H47" s="119"/>
      <c r="I47" s="120"/>
      <c r="J47" s="118"/>
      <c r="K47" s="118"/>
      <c r="L47" s="119"/>
    </row>
    <row r="48" spans="2:12" ht="16.5">
      <c r="B48" s="93"/>
      <c r="C48" s="99" t="s">
        <v>68</v>
      </c>
      <c r="D48" s="99"/>
      <c r="E48" s="99"/>
      <c r="F48" s="120"/>
      <c r="G48" s="118">
        <f>+G36-G46</f>
        <v>23428</v>
      </c>
      <c r="H48" s="119"/>
      <c r="I48" s="120"/>
      <c r="J48" s="207">
        <f>+J36-J46</f>
        <v>16539</v>
      </c>
      <c r="K48" s="149"/>
      <c r="L48" s="119"/>
    </row>
    <row r="49" spans="2:12" ht="16.5">
      <c r="B49" s="93"/>
      <c r="C49" s="99"/>
      <c r="D49" s="99"/>
      <c r="E49" s="99"/>
      <c r="F49" s="120"/>
      <c r="G49" s="118"/>
      <c r="H49" s="119"/>
      <c r="I49" s="120"/>
      <c r="J49" s="118"/>
      <c r="K49" s="118"/>
      <c r="L49" s="119"/>
    </row>
    <row r="50" spans="1:12" ht="17.25" thickBot="1">
      <c r="A50" s="53"/>
      <c r="B50" s="150"/>
      <c r="C50" s="140"/>
      <c r="D50" s="140"/>
      <c r="E50" s="140"/>
      <c r="F50" s="151"/>
      <c r="G50" s="152">
        <f>SUM(G21:G25)+G48</f>
        <v>96211</v>
      </c>
      <c r="H50" s="119"/>
      <c r="I50" s="120"/>
      <c r="J50" s="152">
        <f>SUM(J21:J25)+J48</f>
        <v>90316</v>
      </c>
      <c r="K50" s="118"/>
      <c r="L50" s="153"/>
    </row>
    <row r="51" spans="2:12" ht="17.25" thickTop="1">
      <c r="B51" s="93"/>
      <c r="C51" s="99"/>
      <c r="D51" s="99"/>
      <c r="E51" s="99"/>
      <c r="F51" s="120"/>
      <c r="G51" s="118"/>
      <c r="H51" s="119"/>
      <c r="I51" s="120"/>
      <c r="J51" s="118"/>
      <c r="K51" s="118"/>
      <c r="L51" s="119"/>
    </row>
    <row r="52" spans="2:12" ht="16.5">
      <c r="B52" s="93"/>
      <c r="C52" s="99" t="s">
        <v>52</v>
      </c>
      <c r="D52" s="99"/>
      <c r="E52" s="99"/>
      <c r="F52" s="120"/>
      <c r="G52" s="118"/>
      <c r="H52" s="119"/>
      <c r="I52" s="120"/>
      <c r="J52" s="118"/>
      <c r="K52" s="118"/>
      <c r="L52" s="119"/>
    </row>
    <row r="53" spans="2:12" ht="16.5">
      <c r="B53" s="93"/>
      <c r="C53" s="99"/>
      <c r="D53" s="99"/>
      <c r="E53" s="99"/>
      <c r="F53" s="120"/>
      <c r="G53" s="118"/>
      <c r="H53" s="119"/>
      <c r="I53" s="120"/>
      <c r="J53" s="118"/>
      <c r="K53" s="118"/>
      <c r="L53" s="119"/>
    </row>
    <row r="54" spans="2:12" ht="16.5">
      <c r="B54" s="93"/>
      <c r="C54" s="99" t="s">
        <v>16</v>
      </c>
      <c r="D54" s="99"/>
      <c r="E54" s="99"/>
      <c r="F54" s="120"/>
      <c r="G54" s="118">
        <v>60490</v>
      </c>
      <c r="H54" s="119"/>
      <c r="I54" s="120"/>
      <c r="J54" s="118">
        <v>60490</v>
      </c>
      <c r="K54" s="118"/>
      <c r="L54" s="119"/>
    </row>
    <row r="55" spans="2:12" ht="16.5">
      <c r="B55" s="93"/>
      <c r="C55" s="99" t="s">
        <v>17</v>
      </c>
      <c r="D55" s="99"/>
      <c r="E55" s="99"/>
      <c r="F55" s="120"/>
      <c r="G55" s="118">
        <f>-4378+32023+26-320</f>
        <v>27351</v>
      </c>
      <c r="H55" s="119"/>
      <c r="I55" s="120"/>
      <c r="J55" s="118">
        <v>21454</v>
      </c>
      <c r="K55" s="118"/>
      <c r="L55" s="119"/>
    </row>
    <row r="56" spans="2:12" ht="9" customHeight="1">
      <c r="B56" s="93"/>
      <c r="C56" s="99"/>
      <c r="D56" s="99"/>
      <c r="E56" s="99"/>
      <c r="F56" s="120"/>
      <c r="G56" s="122"/>
      <c r="H56" s="119"/>
      <c r="I56" s="120"/>
      <c r="J56" s="122"/>
      <c r="K56" s="118"/>
      <c r="L56" s="119"/>
    </row>
    <row r="57" spans="2:12" ht="16.5">
      <c r="B57" s="93"/>
      <c r="C57" s="99"/>
      <c r="D57" s="99"/>
      <c r="E57" s="99"/>
      <c r="F57" s="120"/>
      <c r="G57" s="118"/>
      <c r="H57" s="119"/>
      <c r="I57" s="120"/>
      <c r="J57" s="118"/>
      <c r="K57" s="118"/>
      <c r="L57" s="119"/>
    </row>
    <row r="58" spans="2:12" ht="16.5">
      <c r="B58" s="93"/>
      <c r="C58" s="99" t="s">
        <v>15</v>
      </c>
      <c r="D58" s="99"/>
      <c r="E58" s="99"/>
      <c r="F58" s="120"/>
      <c r="G58" s="118">
        <f>SUM(G54:G56)</f>
        <v>87841</v>
      </c>
      <c r="H58" s="119"/>
      <c r="I58" s="120"/>
      <c r="J58" s="118">
        <f>SUM(J54:J56)</f>
        <v>81944</v>
      </c>
      <c r="K58" s="118"/>
      <c r="L58" s="119"/>
    </row>
    <row r="59" spans="2:12" ht="16.5">
      <c r="B59" s="93"/>
      <c r="C59" s="99" t="s">
        <v>18</v>
      </c>
      <c r="D59" s="99"/>
      <c r="E59" s="99"/>
      <c r="F59" s="120"/>
      <c r="G59" s="118">
        <v>450</v>
      </c>
      <c r="H59" s="119"/>
      <c r="I59" s="120"/>
      <c r="J59" s="118">
        <v>452</v>
      </c>
      <c r="K59" s="118"/>
      <c r="L59" s="119"/>
    </row>
    <row r="60" spans="2:12" ht="16.5">
      <c r="B60" s="93"/>
      <c r="C60" s="99" t="s">
        <v>77</v>
      </c>
      <c r="D60" s="99"/>
      <c r="E60" s="99"/>
      <c r="F60" s="120"/>
      <c r="G60" s="118">
        <v>7920</v>
      </c>
      <c r="H60" s="119"/>
      <c r="I60" s="120"/>
      <c r="J60" s="118">
        <v>7920</v>
      </c>
      <c r="K60" s="118"/>
      <c r="L60" s="119"/>
    </row>
    <row r="61" spans="2:12" ht="16.5">
      <c r="B61" s="93"/>
      <c r="C61" s="99"/>
      <c r="D61" s="99"/>
      <c r="E61" s="99"/>
      <c r="F61" s="120"/>
      <c r="G61" s="118"/>
      <c r="H61" s="119"/>
      <c r="I61" s="120"/>
      <c r="J61" s="118"/>
      <c r="K61" s="118"/>
      <c r="L61" s="119"/>
    </row>
    <row r="62" spans="1:12" ht="17.25" thickBot="1">
      <c r="A62" s="53"/>
      <c r="B62" s="150"/>
      <c r="C62" s="140"/>
      <c r="D62" s="140"/>
      <c r="E62" s="140"/>
      <c r="F62" s="151"/>
      <c r="G62" s="152">
        <f>SUM(G58:G61)</f>
        <v>96211</v>
      </c>
      <c r="H62" s="119"/>
      <c r="I62" s="120"/>
      <c r="J62" s="152">
        <f>SUM(J58:J61)</f>
        <v>90316</v>
      </c>
      <c r="K62" s="118"/>
      <c r="L62" s="153"/>
    </row>
    <row r="63" spans="2:12" ht="17.25" thickTop="1">
      <c r="B63" s="93"/>
      <c r="C63" s="99"/>
      <c r="D63" s="99"/>
      <c r="E63" s="99"/>
      <c r="F63" s="120"/>
      <c r="G63" s="118"/>
      <c r="H63" s="119"/>
      <c r="I63" s="120"/>
      <c r="J63" s="118"/>
      <c r="K63" s="118"/>
      <c r="L63" s="119"/>
    </row>
    <row r="64" spans="2:12" ht="16.5">
      <c r="B64" s="93"/>
      <c r="C64" s="99" t="s">
        <v>37</v>
      </c>
      <c r="D64" s="99"/>
      <c r="E64" s="99"/>
      <c r="F64" s="98"/>
      <c r="G64" s="154">
        <f>+(G58-G24)/G54</f>
        <v>1.4351628368325342</v>
      </c>
      <c r="H64" s="133"/>
      <c r="I64" s="134"/>
      <c r="J64" s="154">
        <f>+(J58-J24)/J54</f>
        <v>1.335047115225657</v>
      </c>
      <c r="K64" s="154"/>
      <c r="L64" s="101"/>
    </row>
    <row r="65" spans="2:12" ht="16.5">
      <c r="B65" s="110"/>
      <c r="C65" s="143"/>
      <c r="D65" s="143"/>
      <c r="E65" s="143"/>
      <c r="F65" s="112"/>
      <c r="G65" s="143"/>
      <c r="H65" s="116"/>
      <c r="I65" s="112"/>
      <c r="J65" s="143"/>
      <c r="K65" s="143"/>
      <c r="L65" s="116"/>
    </row>
    <row r="66" spans="2:12" ht="16.5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2:12" ht="16.5">
      <c r="B67" s="53" t="s">
        <v>133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 ht="18.75" customHeight="1">
      <c r="B68" s="53" t="s">
        <v>121</v>
      </c>
      <c r="C68" s="123"/>
      <c r="D68" s="123"/>
      <c r="E68" s="123"/>
      <c r="F68" s="123"/>
      <c r="G68" s="155"/>
      <c r="H68" s="123"/>
      <c r="I68" s="123"/>
      <c r="J68" s="155"/>
      <c r="K68" s="155"/>
      <c r="L68" s="123"/>
    </row>
    <row r="69" spans="2:12" ht="16.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</sheetData>
  <mergeCells count="3">
    <mergeCell ref="C6:K6"/>
    <mergeCell ref="E3:I3"/>
    <mergeCell ref="E4:I4"/>
  </mergeCells>
  <printOptions/>
  <pageMargins left="0.75" right="0.34" top="0.5" bottom="0.5" header="0.48" footer="0.5"/>
  <pageSetup fitToHeight="1" fitToWidth="1" horizontalDpi="600" verticalDpi="600" orientation="portrait" paperSize="9" scale="77" r:id="rId2"/>
  <headerFooter alignWithMargins="0">
    <oddHeader>&amp;R&amp;14PAPER 5/34/2005</oddHeader>
    <oddFooter>&amp;C&amp;"Arial,Bold"&amp;14&amp;P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9"/>
  <sheetViews>
    <sheetView showGridLines="0" zoomScale="75" zoomScaleNormal="75" workbookViewId="0" topLeftCell="A54">
      <selection activeCell="J54" sqref="J54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47.00390625" style="1" customWidth="1"/>
    <col min="9" max="9" width="3.8515625" style="2" customWidth="1"/>
    <col min="10" max="10" width="12.140625" style="2" customWidth="1"/>
    <col min="11" max="11" width="3.8515625" style="2" customWidth="1"/>
    <col min="12" max="12" width="3.8515625" style="1" customWidth="1"/>
    <col min="13" max="13" width="12.140625" style="1" customWidth="1"/>
    <col min="14" max="14" width="3.8515625" style="1" customWidth="1"/>
    <col min="15" max="15" width="9.140625" style="1" customWidth="1"/>
    <col min="16" max="16" width="10.57421875" style="1" bestFit="1" customWidth="1"/>
    <col min="17" max="16384" width="9.140625" style="1" customWidth="1"/>
  </cols>
  <sheetData>
    <row r="1" ht="15.75"/>
    <row r="2" spans="2:9" ht="25.5">
      <c r="B2" s="49"/>
      <c r="H2" s="212" t="str">
        <f>+'P&amp;L'!F2</f>
        <v>MEGA PASCAL BERHAD</v>
      </c>
      <c r="I2" s="212"/>
    </row>
    <row r="3" spans="2:9" ht="15.75">
      <c r="B3" s="49"/>
      <c r="H3" s="221" t="str">
        <f>+'P&amp;L'!G3</f>
        <v>(Incorporated in Malaysia - 182350-H)</v>
      </c>
      <c r="I3" s="221"/>
    </row>
    <row r="4" ht="15.75">
      <c r="B4" s="49"/>
    </row>
    <row r="5" spans="2:10" ht="20.25">
      <c r="B5" s="56"/>
      <c r="C5" s="57"/>
      <c r="D5" s="57"/>
      <c r="E5" s="2"/>
      <c r="F5" s="2"/>
      <c r="G5" s="218" t="s">
        <v>71</v>
      </c>
      <c r="H5" s="218"/>
      <c r="I5" s="218"/>
      <c r="J5" s="218"/>
    </row>
    <row r="6" spans="2:10" ht="20.25">
      <c r="B6" s="56"/>
      <c r="C6" s="57"/>
      <c r="D6" s="57"/>
      <c r="E6" s="2"/>
      <c r="F6" s="2"/>
      <c r="G6" s="218" t="s">
        <v>122</v>
      </c>
      <c r="H6" s="218"/>
      <c r="I6" s="218"/>
      <c r="J6" s="218"/>
    </row>
    <row r="7" spans="2:8" ht="15.75">
      <c r="B7" s="58"/>
      <c r="C7" s="27"/>
      <c r="D7" s="27"/>
      <c r="E7" s="27"/>
      <c r="F7" s="27"/>
      <c r="G7" s="27"/>
      <c r="H7" s="27"/>
    </row>
    <row r="8" spans="2:11" ht="15.75" customHeight="1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customHeight="1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customHeight="1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6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  <c r="L11" s="89"/>
      <c r="M11" s="91"/>
      <c r="N11" s="102"/>
      <c r="P11" s="1" t="s">
        <v>108</v>
      </c>
    </row>
    <row r="12" spans="2:14" ht="16.5">
      <c r="B12" s="62"/>
      <c r="C12" s="16"/>
      <c r="D12" s="63"/>
      <c r="E12" s="93"/>
      <c r="F12" s="94"/>
      <c r="G12" s="94"/>
      <c r="H12" s="94"/>
      <c r="I12" s="105">
        <v>3</v>
      </c>
      <c r="J12" s="96" t="s">
        <v>115</v>
      </c>
      <c r="K12" s="108"/>
      <c r="L12" s="105">
        <v>3</v>
      </c>
      <c r="M12" s="96" t="s">
        <v>115</v>
      </c>
      <c r="N12" s="108"/>
    </row>
    <row r="13" spans="2:14" ht="16.5">
      <c r="B13" s="62"/>
      <c r="C13" s="16"/>
      <c r="D13" s="63"/>
      <c r="E13" s="93"/>
      <c r="F13" s="94"/>
      <c r="G13" s="94"/>
      <c r="H13" s="94"/>
      <c r="I13" s="98"/>
      <c r="J13" s="160">
        <v>38442</v>
      </c>
      <c r="K13" s="108"/>
      <c r="L13" s="98"/>
      <c r="M13" s="160">
        <v>38077</v>
      </c>
      <c r="N13" s="108"/>
    </row>
    <row r="14" spans="2:14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  <c r="L14" s="112"/>
      <c r="M14" s="113" t="s">
        <v>0</v>
      </c>
      <c r="N14" s="114"/>
    </row>
    <row r="15" spans="2:14" ht="16.5">
      <c r="B15" s="62"/>
      <c r="C15" s="16"/>
      <c r="D15" s="63"/>
      <c r="E15" s="93"/>
      <c r="F15" s="94"/>
      <c r="G15" s="94"/>
      <c r="H15" s="94"/>
      <c r="I15" s="98"/>
      <c r="J15" s="117"/>
      <c r="K15" s="108"/>
      <c r="L15" s="98"/>
      <c r="M15" s="117"/>
      <c r="N15" s="108"/>
    </row>
    <row r="16" spans="2:17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  <c r="L16" s="98"/>
      <c r="M16" s="100" t="s">
        <v>102</v>
      </c>
      <c r="N16" s="108"/>
      <c r="P16" s="1" t="s">
        <v>109</v>
      </c>
      <c r="Q16" s="1">
        <v>232</v>
      </c>
    </row>
    <row r="17" spans="2:17" ht="16.5">
      <c r="B17" s="62"/>
      <c r="C17" s="16"/>
      <c r="D17" s="63"/>
      <c r="E17" s="93"/>
      <c r="F17" s="94"/>
      <c r="G17" s="94"/>
      <c r="H17" s="94"/>
      <c r="I17" s="98"/>
      <c r="J17" s="99"/>
      <c r="K17" s="101"/>
      <c r="L17" s="98"/>
      <c r="M17" s="99"/>
      <c r="N17" s="101"/>
      <c r="P17" s="1" t="s">
        <v>110</v>
      </c>
      <c r="Q17" s="1">
        <v>507</v>
      </c>
    </row>
    <row r="18" spans="2:17" ht="16.5">
      <c r="B18" s="62"/>
      <c r="C18" s="66"/>
      <c r="D18" s="63"/>
      <c r="E18" s="93"/>
      <c r="F18" s="94" t="s">
        <v>135</v>
      </c>
      <c r="G18" s="94"/>
      <c r="H18" s="94"/>
      <c r="I18" s="98"/>
      <c r="J18" s="118">
        <f>+'P&amp;L'!M38</f>
        <v>5896</v>
      </c>
      <c r="K18" s="133"/>
      <c r="L18" s="98"/>
      <c r="M18" s="118">
        <f>+'P&amp;L'!P38</f>
        <v>-678</v>
      </c>
      <c r="N18" s="133"/>
      <c r="P18" s="1" t="s">
        <v>111</v>
      </c>
      <c r="Q18" s="1">
        <v>139</v>
      </c>
    </row>
    <row r="19" spans="2:17" ht="16.5">
      <c r="B19" s="62"/>
      <c r="C19" s="66"/>
      <c r="D19" s="63"/>
      <c r="E19" s="93"/>
      <c r="F19" s="94"/>
      <c r="G19" s="94"/>
      <c r="H19" s="94"/>
      <c r="I19" s="98"/>
      <c r="J19" s="118"/>
      <c r="K19" s="133"/>
      <c r="L19" s="98"/>
      <c r="M19" s="118"/>
      <c r="N19" s="133"/>
      <c r="Q19" s="1">
        <f>SUM(Q16:Q18)</f>
        <v>878</v>
      </c>
    </row>
    <row r="20" spans="2:14" ht="16.5">
      <c r="B20" s="62"/>
      <c r="C20" s="66"/>
      <c r="D20" s="63"/>
      <c r="E20" s="93"/>
      <c r="F20" s="94" t="s">
        <v>78</v>
      </c>
      <c r="G20" s="94"/>
      <c r="H20" s="94"/>
      <c r="I20" s="98"/>
      <c r="J20" s="118"/>
      <c r="K20" s="133"/>
      <c r="L20" s="98"/>
      <c r="M20" s="118"/>
      <c r="N20" s="133"/>
    </row>
    <row r="21" spans="2:14" ht="16.5">
      <c r="B21" s="62"/>
      <c r="C21" s="66"/>
      <c r="D21" s="63"/>
      <c r="E21" s="93"/>
      <c r="F21" s="94"/>
      <c r="G21" s="156" t="s">
        <v>61</v>
      </c>
      <c r="H21" s="94"/>
      <c r="I21" s="98"/>
      <c r="J21" s="118">
        <f>-2440+386+320</f>
        <v>-1734</v>
      </c>
      <c r="K21" s="133"/>
      <c r="L21" s="98"/>
      <c r="M21" s="204">
        <v>878</v>
      </c>
      <c r="N21" s="133"/>
    </row>
    <row r="22" spans="2:14" ht="16.5">
      <c r="B22" s="62"/>
      <c r="C22" s="66"/>
      <c r="D22" s="63"/>
      <c r="E22" s="93"/>
      <c r="F22" s="94"/>
      <c r="G22" s="156" t="s">
        <v>134</v>
      </c>
      <c r="H22" s="94"/>
      <c r="I22" s="98"/>
      <c r="J22" s="118">
        <v>-6595</v>
      </c>
      <c r="K22" s="133"/>
      <c r="L22" s="98"/>
      <c r="M22" s="204">
        <v>0</v>
      </c>
      <c r="N22" s="133"/>
    </row>
    <row r="23" spans="2:14" ht="16.5">
      <c r="B23" s="62"/>
      <c r="C23" s="66"/>
      <c r="D23" s="63"/>
      <c r="E23" s="93"/>
      <c r="F23" s="94"/>
      <c r="G23" s="156" t="s">
        <v>62</v>
      </c>
      <c r="H23" s="94"/>
      <c r="I23" s="98"/>
      <c r="J23" s="118">
        <f>-'P&amp;L'!G34</f>
        <v>56</v>
      </c>
      <c r="K23" s="133"/>
      <c r="L23" s="98"/>
      <c r="M23" s="204">
        <v>51</v>
      </c>
      <c r="N23" s="133"/>
    </row>
    <row r="24" spans="2:14" ht="16.5">
      <c r="B24" s="62"/>
      <c r="C24" s="66"/>
      <c r="D24" s="63"/>
      <c r="E24" s="93"/>
      <c r="F24" s="94"/>
      <c r="G24" s="156" t="s">
        <v>63</v>
      </c>
      <c r="H24" s="94"/>
      <c r="I24" s="98"/>
      <c r="J24" s="118">
        <f>-'ADD INFO'!G27</f>
        <v>-63</v>
      </c>
      <c r="K24" s="133"/>
      <c r="L24" s="98"/>
      <c r="M24" s="204">
        <v>-38</v>
      </c>
      <c r="N24" s="133"/>
    </row>
    <row r="25" spans="2:14" ht="16.5">
      <c r="B25" s="62"/>
      <c r="C25" s="66"/>
      <c r="D25" s="63"/>
      <c r="E25" s="93"/>
      <c r="F25" s="94"/>
      <c r="G25" s="156"/>
      <c r="H25" s="94"/>
      <c r="I25" s="98"/>
      <c r="J25" s="122"/>
      <c r="K25" s="133"/>
      <c r="L25" s="98"/>
      <c r="M25" s="210"/>
      <c r="N25" s="133"/>
    </row>
    <row r="26" spans="2:14" ht="16.5">
      <c r="B26" s="62"/>
      <c r="C26" s="66"/>
      <c r="D26" s="63"/>
      <c r="E26" s="93"/>
      <c r="F26" s="94"/>
      <c r="G26" s="94"/>
      <c r="H26" s="94"/>
      <c r="I26" s="98"/>
      <c r="J26" s="118"/>
      <c r="K26" s="133"/>
      <c r="L26" s="98"/>
      <c r="M26" s="118"/>
      <c r="N26" s="133"/>
    </row>
    <row r="27" spans="2:16" ht="16.5">
      <c r="B27" s="62"/>
      <c r="C27" s="66"/>
      <c r="D27" s="63"/>
      <c r="E27" s="93"/>
      <c r="F27" s="94" t="s">
        <v>83</v>
      </c>
      <c r="G27" s="94"/>
      <c r="H27" s="94"/>
      <c r="I27" s="98"/>
      <c r="J27" s="118">
        <f>SUM(J18:J25)</f>
        <v>-2440</v>
      </c>
      <c r="K27" s="133"/>
      <c r="L27" s="98"/>
      <c r="M27" s="118">
        <f>SUM(M18:M25)</f>
        <v>213</v>
      </c>
      <c r="N27" s="133"/>
      <c r="P27" s="1" t="s">
        <v>112</v>
      </c>
    </row>
    <row r="28" spans="2:14" ht="16.5">
      <c r="B28" s="62"/>
      <c r="C28" s="66"/>
      <c r="D28" s="63"/>
      <c r="E28" s="93"/>
      <c r="F28" s="94"/>
      <c r="G28" s="94"/>
      <c r="H28" s="94"/>
      <c r="I28" s="98"/>
      <c r="J28" s="118"/>
      <c r="K28" s="133"/>
      <c r="L28" s="98"/>
      <c r="M28" s="118"/>
      <c r="N28" s="133"/>
    </row>
    <row r="29" spans="2:18" ht="16.5">
      <c r="B29" s="62"/>
      <c r="C29" s="66"/>
      <c r="D29" s="63"/>
      <c r="E29" s="93"/>
      <c r="F29" s="94" t="s">
        <v>137</v>
      </c>
      <c r="G29" s="94"/>
      <c r="H29" s="94"/>
      <c r="I29" s="98"/>
      <c r="J29" s="118"/>
      <c r="K29" s="133"/>
      <c r="L29" s="98"/>
      <c r="M29" s="118"/>
      <c r="N29" s="133"/>
      <c r="P29" s="1">
        <f>2012+2351+24027</f>
        <v>28390</v>
      </c>
      <c r="Q29" s="1">
        <f>2511+2049+24701</f>
        <v>29261</v>
      </c>
      <c r="R29" s="1">
        <f>Q29-P29</f>
        <v>871</v>
      </c>
    </row>
    <row r="30" spans="2:14" ht="9.75" customHeight="1">
      <c r="B30" s="62"/>
      <c r="C30" s="66"/>
      <c r="D30" s="63"/>
      <c r="E30" s="93"/>
      <c r="F30" s="94"/>
      <c r="G30" s="94"/>
      <c r="H30" s="94"/>
      <c r="I30" s="98"/>
      <c r="J30" s="118"/>
      <c r="K30" s="133"/>
      <c r="L30" s="98"/>
      <c r="M30" s="118"/>
      <c r="N30" s="133"/>
    </row>
    <row r="31" spans="2:16" ht="16.5">
      <c r="B31" s="62"/>
      <c r="C31" s="66"/>
      <c r="D31" s="63"/>
      <c r="E31" s="93"/>
      <c r="F31" s="94"/>
      <c r="G31" s="156" t="s">
        <v>44</v>
      </c>
      <c r="H31" s="94"/>
      <c r="I31" s="98"/>
      <c r="J31" s="118">
        <v>-4549</v>
      </c>
      <c r="K31" s="133"/>
      <c r="L31" s="98"/>
      <c r="M31" s="204">
        <v>871</v>
      </c>
      <c r="N31" s="133"/>
      <c r="P31" s="1" t="s">
        <v>113</v>
      </c>
    </row>
    <row r="32" spans="2:18" ht="16.5">
      <c r="B32" s="62"/>
      <c r="C32" s="66"/>
      <c r="D32" s="63"/>
      <c r="E32" s="93"/>
      <c r="F32" s="94"/>
      <c r="G32" s="156" t="s">
        <v>45</v>
      </c>
      <c r="H32" s="94"/>
      <c r="I32" s="98"/>
      <c r="J32" s="118">
        <v>3340</v>
      </c>
      <c r="K32" s="133"/>
      <c r="L32" s="98"/>
      <c r="M32" s="204">
        <v>-5198</v>
      </c>
      <c r="N32" s="133"/>
      <c r="P32" s="1">
        <f>13790+1246+46</f>
        <v>15082</v>
      </c>
      <c r="Q32" s="1">
        <f>14271+6009</f>
        <v>20280</v>
      </c>
      <c r="R32" s="1">
        <f>P32-Q32</f>
        <v>-5198</v>
      </c>
    </row>
    <row r="33" spans="2:14" ht="9.75" customHeight="1">
      <c r="B33" s="62"/>
      <c r="C33" s="66"/>
      <c r="D33" s="63"/>
      <c r="E33" s="93"/>
      <c r="F33" s="94"/>
      <c r="G33" s="94"/>
      <c r="H33" s="94"/>
      <c r="I33" s="98"/>
      <c r="J33" s="122"/>
      <c r="K33" s="133"/>
      <c r="L33" s="98"/>
      <c r="M33" s="122"/>
      <c r="N33" s="133"/>
    </row>
    <row r="34" spans="2:14" ht="16.5">
      <c r="B34" s="62"/>
      <c r="C34" s="66"/>
      <c r="D34" s="63"/>
      <c r="E34" s="93"/>
      <c r="F34" s="94"/>
      <c r="G34" s="94"/>
      <c r="H34" s="94"/>
      <c r="I34" s="98"/>
      <c r="J34" s="118"/>
      <c r="K34" s="133"/>
      <c r="L34" s="98"/>
      <c r="M34" s="118"/>
      <c r="N34" s="133"/>
    </row>
    <row r="35" spans="2:14" ht="16.5">
      <c r="B35" s="62"/>
      <c r="C35" s="66"/>
      <c r="D35" s="63"/>
      <c r="E35" s="93"/>
      <c r="F35" s="94"/>
      <c r="H35" s="94"/>
      <c r="I35" s="98"/>
      <c r="J35" s="118"/>
      <c r="K35" s="133"/>
      <c r="L35" s="98"/>
      <c r="M35" s="118"/>
      <c r="N35" s="133"/>
    </row>
    <row r="36" spans="2:14" ht="16.5">
      <c r="B36" s="62"/>
      <c r="C36" s="66" t="s">
        <v>134</v>
      </c>
      <c r="D36" s="63"/>
      <c r="E36" s="93"/>
      <c r="F36" s="94"/>
      <c r="G36" s="94" t="s">
        <v>138</v>
      </c>
      <c r="H36" s="94"/>
      <c r="I36" s="98"/>
      <c r="J36" s="118">
        <f>SUM(J27:J33)</f>
        <v>-3649</v>
      </c>
      <c r="K36" s="133"/>
      <c r="L36" s="98"/>
      <c r="M36" s="118">
        <f>SUM(M27:M33)</f>
        <v>-4114</v>
      </c>
      <c r="N36" s="133"/>
    </row>
    <row r="37" spans="1:14" ht="8.25" customHeight="1">
      <c r="A37" s="16"/>
      <c r="B37" s="62"/>
      <c r="C37" s="66"/>
      <c r="D37" s="63"/>
      <c r="E37" s="93"/>
      <c r="F37" s="94"/>
      <c r="G37" s="94"/>
      <c r="H37" s="94"/>
      <c r="I37" s="98"/>
      <c r="J37" s="118"/>
      <c r="K37" s="133"/>
      <c r="L37" s="98"/>
      <c r="M37" s="118"/>
      <c r="N37" s="133"/>
    </row>
    <row r="38" spans="1:14" ht="16.5">
      <c r="A38" s="16"/>
      <c r="B38" s="62"/>
      <c r="C38" s="66"/>
      <c r="D38" s="63"/>
      <c r="E38" s="93"/>
      <c r="F38" s="94"/>
      <c r="G38" s="94" t="s">
        <v>48</v>
      </c>
      <c r="H38" s="94"/>
      <c r="I38" s="98"/>
      <c r="J38" s="118">
        <v>0</v>
      </c>
      <c r="K38" s="133"/>
      <c r="L38" s="98"/>
      <c r="M38" s="204">
        <v>-45</v>
      </c>
      <c r="N38" s="133"/>
    </row>
    <row r="39" spans="1:14" ht="16.5">
      <c r="A39" s="16"/>
      <c r="B39" s="62"/>
      <c r="C39" s="66"/>
      <c r="D39" s="63"/>
      <c r="E39" s="93"/>
      <c r="F39" s="94"/>
      <c r="G39" s="94" t="s">
        <v>64</v>
      </c>
      <c r="H39" s="94"/>
      <c r="I39" s="98"/>
      <c r="J39" s="118">
        <f>-J23</f>
        <v>-56</v>
      </c>
      <c r="K39" s="133"/>
      <c r="L39" s="98"/>
      <c r="M39" s="204">
        <v>-51</v>
      </c>
      <c r="N39" s="133"/>
    </row>
    <row r="40" spans="2:14" ht="7.5" customHeight="1">
      <c r="B40" s="62"/>
      <c r="C40" s="66"/>
      <c r="D40" s="63"/>
      <c r="E40" s="93"/>
      <c r="F40" s="94"/>
      <c r="G40" s="94"/>
      <c r="H40" s="94"/>
      <c r="I40" s="98"/>
      <c r="J40" s="122"/>
      <c r="K40" s="133"/>
      <c r="L40" s="98"/>
      <c r="M40" s="122"/>
      <c r="N40" s="133"/>
    </row>
    <row r="41" spans="2:14" ht="16.5">
      <c r="B41" s="62"/>
      <c r="C41" s="66"/>
      <c r="D41" s="63"/>
      <c r="E41" s="93"/>
      <c r="F41" s="94"/>
      <c r="G41" s="94"/>
      <c r="H41" s="94"/>
      <c r="I41" s="98"/>
      <c r="J41" s="118"/>
      <c r="K41" s="133"/>
      <c r="L41" s="98"/>
      <c r="M41" s="118"/>
      <c r="N41" s="133"/>
    </row>
    <row r="42" spans="1:14" ht="17.25" thickBot="1">
      <c r="A42" s="16"/>
      <c r="B42" s="62"/>
      <c r="C42" s="66"/>
      <c r="D42" s="63"/>
      <c r="E42" s="93"/>
      <c r="F42" s="94" t="s">
        <v>106</v>
      </c>
      <c r="G42" s="94"/>
      <c r="H42" s="94"/>
      <c r="I42" s="98"/>
      <c r="J42" s="157">
        <f>SUM(J36:J40)</f>
        <v>-3705</v>
      </c>
      <c r="K42" s="133"/>
      <c r="L42" s="98"/>
      <c r="M42" s="157">
        <f>SUM(M36:M40)</f>
        <v>-4210</v>
      </c>
      <c r="N42" s="133"/>
    </row>
    <row r="43" spans="1:14" ht="16.5">
      <c r="A43" s="16"/>
      <c r="B43" s="62"/>
      <c r="C43" s="66"/>
      <c r="D43" s="63"/>
      <c r="E43" s="93"/>
      <c r="F43" s="94"/>
      <c r="G43" s="94"/>
      <c r="H43" s="94"/>
      <c r="I43" s="98"/>
      <c r="J43" s="118"/>
      <c r="K43" s="133"/>
      <c r="L43" s="98"/>
      <c r="M43" s="118"/>
      <c r="N43" s="133"/>
    </row>
    <row r="44" spans="2:14" ht="16.5">
      <c r="B44" s="62"/>
      <c r="C44" s="66"/>
      <c r="D44" s="63"/>
      <c r="E44" s="93"/>
      <c r="F44" s="94" t="s">
        <v>49</v>
      </c>
      <c r="G44" s="94"/>
      <c r="H44" s="94"/>
      <c r="I44" s="98"/>
      <c r="J44" s="118"/>
      <c r="K44" s="133"/>
      <c r="L44" s="98"/>
      <c r="M44" s="118"/>
      <c r="N44" s="133"/>
    </row>
    <row r="45" spans="2:14" ht="16.5">
      <c r="B45" s="62"/>
      <c r="C45" s="66"/>
      <c r="D45" s="63"/>
      <c r="E45" s="93"/>
      <c r="F45" s="94"/>
      <c r="G45" s="94"/>
      <c r="H45" s="94"/>
      <c r="I45" s="98"/>
      <c r="J45" s="118"/>
      <c r="K45" s="133"/>
      <c r="L45" s="98"/>
      <c r="M45" s="118"/>
      <c r="N45" s="133"/>
    </row>
    <row r="46" spans="2:14" ht="16.5">
      <c r="B46" s="62"/>
      <c r="C46" s="66"/>
      <c r="D46" s="63"/>
      <c r="E46" s="93"/>
      <c r="F46" s="94"/>
      <c r="G46" s="94" t="s">
        <v>103</v>
      </c>
      <c r="H46" s="94"/>
      <c r="I46" s="98"/>
      <c r="J46" s="118">
        <v>-19</v>
      </c>
      <c r="K46" s="133"/>
      <c r="L46" s="98"/>
      <c r="M46" s="204">
        <v>-8</v>
      </c>
      <c r="N46" s="133"/>
    </row>
    <row r="47" spans="2:14" ht="16.5">
      <c r="B47" s="62"/>
      <c r="C47" s="66"/>
      <c r="D47" s="63"/>
      <c r="E47" s="93"/>
      <c r="F47" s="94"/>
      <c r="G47" s="94" t="s">
        <v>66</v>
      </c>
      <c r="H47" s="94"/>
      <c r="I47" s="98"/>
      <c r="J47" s="118">
        <v>9500</v>
      </c>
      <c r="K47" s="133"/>
      <c r="L47" s="98"/>
      <c r="M47" s="205">
        <v>0</v>
      </c>
      <c r="N47" s="133"/>
    </row>
    <row r="48" spans="2:14" ht="16.5">
      <c r="B48" s="62"/>
      <c r="C48" s="66"/>
      <c r="D48" s="63"/>
      <c r="E48" s="93"/>
      <c r="F48" s="94"/>
      <c r="G48" s="94" t="s">
        <v>65</v>
      </c>
      <c r="H48" s="94"/>
      <c r="I48" s="98"/>
      <c r="J48" s="118">
        <f>-J24</f>
        <v>63</v>
      </c>
      <c r="K48" s="133"/>
      <c r="L48" s="98"/>
      <c r="M48" s="204">
        <v>38</v>
      </c>
      <c r="N48" s="133"/>
    </row>
    <row r="49" spans="2:14" ht="16.5">
      <c r="B49" s="62"/>
      <c r="C49" s="66"/>
      <c r="D49" s="63"/>
      <c r="E49" s="93"/>
      <c r="F49" s="94"/>
      <c r="G49" s="94"/>
      <c r="H49" s="94"/>
      <c r="I49" s="98"/>
      <c r="J49" s="122"/>
      <c r="K49" s="133"/>
      <c r="L49" s="98"/>
      <c r="M49" s="122"/>
      <c r="N49" s="133"/>
    </row>
    <row r="50" spans="2:14" ht="16.5">
      <c r="B50" s="62"/>
      <c r="C50" s="66"/>
      <c r="D50" s="63"/>
      <c r="E50" s="93"/>
      <c r="F50" s="123"/>
      <c r="G50" s="94"/>
      <c r="H50" s="94"/>
      <c r="I50" s="98"/>
      <c r="J50" s="118"/>
      <c r="K50" s="133"/>
      <c r="L50" s="98"/>
      <c r="M50" s="118"/>
      <c r="N50" s="133"/>
    </row>
    <row r="51" spans="2:14" ht="17.25" thickBot="1">
      <c r="B51" s="62"/>
      <c r="C51" s="66"/>
      <c r="D51" s="63"/>
      <c r="E51" s="93"/>
      <c r="F51" s="94" t="s">
        <v>107</v>
      </c>
      <c r="G51" s="94"/>
      <c r="H51" s="94"/>
      <c r="I51" s="98"/>
      <c r="J51" s="157">
        <f>SUM(J46:J48)</f>
        <v>9544</v>
      </c>
      <c r="K51" s="133"/>
      <c r="L51" s="98"/>
      <c r="M51" s="157">
        <f>SUM(M46:M48)</f>
        <v>30</v>
      </c>
      <c r="N51" s="133"/>
    </row>
    <row r="52" spans="2:14" ht="16.5">
      <c r="B52" s="62"/>
      <c r="C52" s="66"/>
      <c r="D52" s="63"/>
      <c r="E52" s="93"/>
      <c r="F52" s="94"/>
      <c r="G52" s="94"/>
      <c r="H52" s="94"/>
      <c r="I52" s="98"/>
      <c r="J52" s="118"/>
      <c r="K52" s="133"/>
      <c r="L52" s="98"/>
      <c r="M52" s="118"/>
      <c r="N52" s="133"/>
    </row>
    <row r="53" spans="2:14" ht="16.5">
      <c r="B53" s="62"/>
      <c r="C53" s="66"/>
      <c r="D53" s="63"/>
      <c r="E53" s="93"/>
      <c r="F53" s="94" t="s">
        <v>105</v>
      </c>
      <c r="G53" s="94"/>
      <c r="H53" s="94"/>
      <c r="I53" s="98"/>
      <c r="J53" s="118"/>
      <c r="K53" s="133"/>
      <c r="L53" s="98"/>
      <c r="M53" s="118"/>
      <c r="N53" s="133"/>
    </row>
    <row r="54" spans="2:14" ht="16.5">
      <c r="B54" s="62"/>
      <c r="C54" s="66"/>
      <c r="D54" s="63"/>
      <c r="E54" s="93"/>
      <c r="F54" s="94"/>
      <c r="G54" s="94"/>
      <c r="H54" s="94"/>
      <c r="I54" s="98"/>
      <c r="J54" s="118"/>
      <c r="K54" s="133"/>
      <c r="L54" s="98"/>
      <c r="M54" s="118"/>
      <c r="N54" s="133"/>
    </row>
    <row r="55" spans="2:14" ht="16.5">
      <c r="B55" s="62"/>
      <c r="C55" s="66"/>
      <c r="D55" s="63"/>
      <c r="E55" s="93"/>
      <c r="F55" s="94"/>
      <c r="G55" s="94" t="s">
        <v>116</v>
      </c>
      <c r="H55" s="94"/>
      <c r="I55" s="98"/>
      <c r="J55" s="118">
        <v>3037</v>
      </c>
      <c r="K55" s="133"/>
      <c r="L55" s="98"/>
      <c r="M55" s="118">
        <v>-234</v>
      </c>
      <c r="N55" s="133"/>
    </row>
    <row r="56" spans="2:14" ht="16.5">
      <c r="B56" s="62"/>
      <c r="C56" s="66"/>
      <c r="D56" s="63"/>
      <c r="E56" s="93"/>
      <c r="F56" s="94"/>
      <c r="G56" s="94"/>
      <c r="H56" s="94"/>
      <c r="I56" s="98"/>
      <c r="J56" s="118"/>
      <c r="K56" s="133"/>
      <c r="L56" s="98"/>
      <c r="M56" s="118"/>
      <c r="N56" s="133"/>
    </row>
    <row r="57" spans="2:14" ht="16.5">
      <c r="B57" s="62"/>
      <c r="C57" s="66"/>
      <c r="D57" s="63"/>
      <c r="E57" s="93"/>
      <c r="F57" s="94" t="s">
        <v>50</v>
      </c>
      <c r="G57" s="94"/>
      <c r="H57" s="94"/>
      <c r="I57" s="98"/>
      <c r="J57" s="118">
        <f>J42+J51+J55</f>
        <v>8876</v>
      </c>
      <c r="K57" s="133"/>
      <c r="L57" s="98"/>
      <c r="M57" s="118">
        <f>M42+M51+M55</f>
        <v>-4414</v>
      </c>
      <c r="N57" s="133"/>
    </row>
    <row r="58" spans="2:14" ht="16.5">
      <c r="B58" s="62"/>
      <c r="C58" s="66"/>
      <c r="D58" s="63"/>
      <c r="E58" s="93"/>
      <c r="F58" s="94"/>
      <c r="G58" s="94"/>
      <c r="H58" s="94"/>
      <c r="I58" s="98"/>
      <c r="J58" s="118"/>
      <c r="K58" s="133"/>
      <c r="L58" s="98"/>
      <c r="M58" s="118"/>
      <c r="N58" s="133"/>
    </row>
    <row r="59" spans="2:14" ht="16.5">
      <c r="B59" s="62"/>
      <c r="C59" s="66"/>
      <c r="D59" s="63"/>
      <c r="E59" s="93"/>
      <c r="F59" s="94" t="s">
        <v>51</v>
      </c>
      <c r="G59" s="94"/>
      <c r="H59" s="94"/>
      <c r="I59" s="98"/>
      <c r="J59" s="118">
        <v>2071</v>
      </c>
      <c r="K59" s="133"/>
      <c r="L59" s="98"/>
      <c r="M59" s="204">
        <v>8162</v>
      </c>
      <c r="N59" s="133"/>
    </row>
    <row r="60" spans="2:14" ht="16.5">
      <c r="B60" s="62"/>
      <c r="C60" s="66"/>
      <c r="D60" s="63"/>
      <c r="E60" s="93"/>
      <c r="F60" s="94"/>
      <c r="G60" s="94"/>
      <c r="H60" s="94"/>
      <c r="I60" s="98"/>
      <c r="J60" s="122"/>
      <c r="K60" s="133"/>
      <c r="L60" s="98"/>
      <c r="M60" s="122"/>
      <c r="N60" s="133"/>
    </row>
    <row r="61" spans="2:14" ht="16.5">
      <c r="B61" s="62"/>
      <c r="C61" s="66"/>
      <c r="D61" s="63"/>
      <c r="E61" s="93"/>
      <c r="F61" s="94"/>
      <c r="G61" s="94"/>
      <c r="H61" s="94"/>
      <c r="I61" s="98"/>
      <c r="J61" s="118"/>
      <c r="K61" s="133"/>
      <c r="L61" s="98"/>
      <c r="M61" s="118"/>
      <c r="N61" s="133"/>
    </row>
    <row r="62" spans="2:14" ht="17.25" thickBot="1">
      <c r="B62" s="62"/>
      <c r="C62" s="66"/>
      <c r="D62" s="63"/>
      <c r="E62" s="93"/>
      <c r="F62" s="94" t="s">
        <v>82</v>
      </c>
      <c r="G62" s="94"/>
      <c r="H62" s="94"/>
      <c r="I62" s="98"/>
      <c r="J62" s="128">
        <f>SUM(J57:J60)</f>
        <v>10947</v>
      </c>
      <c r="K62" s="133"/>
      <c r="L62" s="98"/>
      <c r="M62" s="128">
        <f>SUM(M57:M60)</f>
        <v>3748</v>
      </c>
      <c r="N62" s="133"/>
    </row>
    <row r="63" spans="2:14" ht="17.25" thickTop="1">
      <c r="B63" s="62"/>
      <c r="C63" s="66"/>
      <c r="D63" s="63"/>
      <c r="E63" s="93"/>
      <c r="F63" s="94"/>
      <c r="G63" s="94"/>
      <c r="H63" s="94"/>
      <c r="I63" s="98"/>
      <c r="J63" s="118"/>
      <c r="K63" s="133"/>
      <c r="L63" s="98"/>
      <c r="M63" s="118"/>
      <c r="N63" s="133"/>
    </row>
    <row r="64" spans="2:14" ht="16.5">
      <c r="B64" s="64"/>
      <c r="C64" s="58"/>
      <c r="D64" s="27"/>
      <c r="E64" s="110"/>
      <c r="F64" s="111"/>
      <c r="G64" s="111"/>
      <c r="H64" s="111"/>
      <c r="I64" s="112"/>
      <c r="J64" s="159"/>
      <c r="K64" s="116"/>
      <c r="L64" s="112"/>
      <c r="M64" s="159"/>
      <c r="N64" s="116"/>
    </row>
    <row r="66" spans="1:5" ht="15.75">
      <c r="A66" s="53" t="s">
        <v>132</v>
      </c>
      <c r="E66" s="53"/>
    </row>
    <row r="67" spans="1:5" ht="15.75">
      <c r="A67" s="53" t="s">
        <v>123</v>
      </c>
      <c r="E67" s="53"/>
    </row>
    <row r="69" ht="15.75">
      <c r="J69" s="68"/>
    </row>
  </sheetData>
  <mergeCells count="4">
    <mergeCell ref="H3:I3"/>
    <mergeCell ref="H2:I2"/>
    <mergeCell ref="G5:J5"/>
    <mergeCell ref="G6:J6"/>
  </mergeCells>
  <printOptions/>
  <pageMargins left="0.75" right="0.34" top="0.5" bottom="0.5" header="0.48" footer="0.5"/>
  <pageSetup fitToHeight="1" fitToWidth="1" horizontalDpi="600" verticalDpi="600" orientation="portrait" paperSize="9" scale="77" r:id="rId2"/>
  <headerFooter alignWithMargins="0">
    <oddHeader>&amp;R&amp;14PAPER 5/34/2005</oddHeader>
    <oddFooter>&amp;C&amp;"Arial,Bold"&amp;14&amp;P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6"/>
  <sheetViews>
    <sheetView showGridLines="0" zoomScale="75" zoomScaleNormal="75" workbookViewId="0" topLeftCell="A13">
      <selection activeCell="Z28" sqref="Z28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1.5742187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71093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212" t="s">
        <v>54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1:20" ht="15.75"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218" t="s">
        <v>57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"/>
      <c r="AA5" s="2"/>
    </row>
    <row r="6" spans="2:27" ht="23.25" customHeight="1">
      <c r="B6" s="72"/>
      <c r="C6" s="72"/>
      <c r="D6" s="72"/>
      <c r="E6" s="2"/>
      <c r="F6" s="2"/>
      <c r="G6" s="218" t="s">
        <v>122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222" t="s">
        <v>20</v>
      </c>
      <c r="K11" s="223"/>
      <c r="L11" s="223"/>
      <c r="M11" s="223"/>
      <c r="N11" s="223"/>
      <c r="O11" s="224"/>
      <c r="P11" s="78"/>
      <c r="Q11" s="78"/>
      <c r="R11" s="78"/>
      <c r="S11" s="78"/>
      <c r="T11" s="78"/>
      <c r="U11" s="78"/>
      <c r="V11" s="222" t="s">
        <v>21</v>
      </c>
      <c r="W11" s="223"/>
      <c r="X11" s="223"/>
      <c r="Y11" s="223"/>
      <c r="Z11" s="223"/>
      <c r="AA11" s="224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46</v>
      </c>
      <c r="L14" s="47"/>
      <c r="M14" s="45"/>
      <c r="N14" s="46" t="s">
        <v>46</v>
      </c>
      <c r="O14" s="85"/>
      <c r="P14" s="86"/>
      <c r="Q14" s="54"/>
      <c r="R14" s="85"/>
      <c r="S14" s="54"/>
      <c r="T14" s="46" t="s">
        <v>47</v>
      </c>
      <c r="U14" s="54"/>
      <c r="V14" s="86"/>
      <c r="W14" s="46" t="s">
        <v>74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47</v>
      </c>
      <c r="L15" s="47"/>
      <c r="M15" s="45"/>
      <c r="N15" s="46" t="s">
        <v>72</v>
      </c>
      <c r="O15" s="85"/>
      <c r="P15" s="86"/>
      <c r="Q15" s="54"/>
      <c r="R15" s="85"/>
      <c r="S15" s="54"/>
      <c r="T15" s="46" t="s">
        <v>73</v>
      </c>
      <c r="U15" s="54"/>
      <c r="V15" s="86"/>
      <c r="W15" s="46" t="s">
        <v>79</v>
      </c>
      <c r="X15" s="47"/>
      <c r="Y15" s="45"/>
      <c r="Z15" s="46" t="s">
        <v>39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38442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38442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124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38442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6.5">
      <c r="B23" s="62">
        <v>1</v>
      </c>
      <c r="C23" s="66" t="s">
        <v>27</v>
      </c>
      <c r="D23" s="63"/>
      <c r="E23" s="15"/>
      <c r="F23" s="16" t="s">
        <v>125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118">
        <v>-10596</v>
      </c>
      <c r="X23" s="39"/>
      <c r="Y23" s="40"/>
      <c r="Z23" s="84">
        <f>SUM(K23:X23)</f>
        <v>81944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29</v>
      </c>
      <c r="D25" s="63"/>
      <c r="E25" s="15"/>
      <c r="F25" s="16" t="s">
        <v>139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+'P&amp;L'!M48</f>
        <v>5897</v>
      </c>
      <c r="X25" s="39"/>
      <c r="Y25" s="40"/>
      <c r="Z25" s="34">
        <f>SUM(K25:X25)</f>
        <v>5897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43</v>
      </c>
      <c r="D28" s="63"/>
      <c r="E28" s="15"/>
      <c r="F28" s="16" t="s">
        <v>126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-4699</v>
      </c>
      <c r="X28" s="39"/>
      <c r="Y28" s="40"/>
      <c r="Z28" s="37">
        <f>SUM(Z23:Z27)</f>
        <v>87841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30</v>
      </c>
      <c r="D32" s="63"/>
      <c r="E32" s="15"/>
      <c r="F32" s="82" t="s">
        <v>124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38077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15"/>
      <c r="C35" s="16"/>
      <c r="D35" s="63"/>
      <c r="E35" s="15"/>
      <c r="F35" s="16"/>
      <c r="G35" s="18"/>
      <c r="H35" s="18"/>
      <c r="I35" s="61"/>
      <c r="J35" s="17"/>
      <c r="K35" s="18"/>
      <c r="L35" s="20"/>
      <c r="M35" s="17"/>
      <c r="N35" s="18"/>
      <c r="O35" s="20"/>
      <c r="P35" s="18"/>
      <c r="Q35" s="18"/>
      <c r="R35" s="18"/>
      <c r="S35" s="18"/>
      <c r="T35" s="18"/>
      <c r="U35" s="18"/>
      <c r="V35" s="17"/>
      <c r="W35" s="18"/>
      <c r="X35" s="20"/>
      <c r="Y35" s="17"/>
      <c r="Z35" s="18"/>
      <c r="AA35" s="20"/>
      <c r="AB35" s="2"/>
    </row>
    <row r="36" spans="2:28" ht="16.5">
      <c r="B36" s="62"/>
      <c r="C36" s="66" t="s">
        <v>134</v>
      </c>
      <c r="D36" s="63"/>
      <c r="E36" s="15"/>
      <c r="F36" s="16" t="s">
        <v>114</v>
      </c>
      <c r="G36" s="18"/>
      <c r="H36" s="18"/>
      <c r="I36" s="61"/>
      <c r="J36" s="17"/>
      <c r="K36" s="41">
        <v>60490</v>
      </c>
      <c r="L36" s="39"/>
      <c r="M36" s="40"/>
      <c r="N36" s="41">
        <v>32024</v>
      </c>
      <c r="O36" s="39"/>
      <c r="P36" s="41"/>
      <c r="Q36" s="41"/>
      <c r="R36" s="41"/>
      <c r="S36" s="41"/>
      <c r="T36" s="41">
        <v>26</v>
      </c>
      <c r="U36" s="41"/>
      <c r="V36" s="40"/>
      <c r="W36" s="118">
        <v>-3613</v>
      </c>
      <c r="X36" s="39"/>
      <c r="Y36" s="40"/>
      <c r="Z36" s="84">
        <f>SUM(K36:X36)</f>
        <v>88927</v>
      </c>
      <c r="AA36" s="20"/>
      <c r="AB36" s="2"/>
    </row>
    <row r="37" spans="2:28" ht="15.75">
      <c r="B37" s="15"/>
      <c r="C37" s="16"/>
      <c r="D37" s="63"/>
      <c r="E37" s="15"/>
      <c r="F37" s="16"/>
      <c r="G37" s="18"/>
      <c r="H37" s="18"/>
      <c r="I37" s="61"/>
      <c r="J37" s="17"/>
      <c r="K37" s="18"/>
      <c r="L37" s="20"/>
      <c r="M37" s="17"/>
      <c r="N37" s="18"/>
      <c r="O37" s="20"/>
      <c r="P37" s="18"/>
      <c r="Q37" s="18"/>
      <c r="R37" s="18"/>
      <c r="S37" s="18"/>
      <c r="T37" s="18"/>
      <c r="U37" s="18"/>
      <c r="V37" s="17"/>
      <c r="W37" s="18"/>
      <c r="X37" s="20"/>
      <c r="Y37" s="17"/>
      <c r="Z37" s="18"/>
      <c r="AA37" s="20"/>
      <c r="AB37" s="2"/>
    </row>
    <row r="38" spans="2:28" ht="15.75">
      <c r="B38" s="62"/>
      <c r="C38" s="66" t="s">
        <v>32</v>
      </c>
      <c r="D38" s="63"/>
      <c r="E38" s="15"/>
      <c r="F38" s="16" t="s">
        <v>140</v>
      </c>
      <c r="G38" s="2"/>
      <c r="H38" s="18"/>
      <c r="I38" s="61"/>
      <c r="J38" s="17"/>
      <c r="K38" s="41">
        <v>0</v>
      </c>
      <c r="L38" s="39"/>
      <c r="M38" s="40"/>
      <c r="N38" s="41">
        <v>0</v>
      </c>
      <c r="O38" s="39"/>
      <c r="P38" s="41"/>
      <c r="Q38" s="41"/>
      <c r="R38" s="41"/>
      <c r="S38" s="41"/>
      <c r="T38" s="41">
        <v>0</v>
      </c>
      <c r="U38" s="41"/>
      <c r="V38" s="40"/>
      <c r="W38" s="34">
        <f>+'P&amp;L'!P48</f>
        <v>-659</v>
      </c>
      <c r="X38" s="39"/>
      <c r="Y38" s="40"/>
      <c r="Z38" s="35">
        <f>SUM(K38:X38)</f>
        <v>-659</v>
      </c>
      <c r="AA38" s="20"/>
      <c r="AB38" s="2"/>
    </row>
    <row r="39" spans="2:28" ht="15.75">
      <c r="B39" s="62"/>
      <c r="C39" s="66"/>
      <c r="D39" s="63"/>
      <c r="E39" s="15"/>
      <c r="F39" s="16"/>
      <c r="G39" s="2"/>
      <c r="H39" s="18"/>
      <c r="I39" s="61"/>
      <c r="J39" s="17"/>
      <c r="K39" s="51"/>
      <c r="L39" s="39"/>
      <c r="M39" s="40"/>
      <c r="N39" s="51"/>
      <c r="O39" s="39"/>
      <c r="P39" s="41"/>
      <c r="Q39" s="41"/>
      <c r="R39" s="41"/>
      <c r="S39" s="41"/>
      <c r="T39" s="51"/>
      <c r="U39" s="41"/>
      <c r="V39" s="40"/>
      <c r="W39" s="51"/>
      <c r="X39" s="39"/>
      <c r="Y39" s="40"/>
      <c r="Z39" s="51"/>
      <c r="AA39" s="20"/>
      <c r="AB39" s="2"/>
    </row>
    <row r="40" spans="2:28" ht="15.75">
      <c r="B40" s="15"/>
      <c r="C40" s="16"/>
      <c r="D40" s="63"/>
      <c r="E40" s="15"/>
      <c r="F40" s="16"/>
      <c r="G40" s="16"/>
      <c r="H40" s="16"/>
      <c r="I40" s="61"/>
      <c r="J40" s="17"/>
      <c r="K40" s="18"/>
      <c r="L40" s="39"/>
      <c r="M40" s="40"/>
      <c r="N40" s="18"/>
      <c r="O40" s="39"/>
      <c r="P40" s="41"/>
      <c r="Q40" s="41"/>
      <c r="R40" s="41"/>
      <c r="S40" s="41"/>
      <c r="T40" s="18"/>
      <c r="U40" s="41"/>
      <c r="V40" s="40"/>
      <c r="W40" s="18"/>
      <c r="X40" s="39"/>
      <c r="Y40" s="40"/>
      <c r="Z40" s="18"/>
      <c r="AA40" s="20"/>
      <c r="AB40" s="2"/>
    </row>
    <row r="41" spans="2:28" ht="16.5" thickBot="1">
      <c r="B41" s="62"/>
      <c r="C41" s="66" t="s">
        <v>34</v>
      </c>
      <c r="D41" s="63"/>
      <c r="E41" s="15"/>
      <c r="F41" s="16" t="s">
        <v>127</v>
      </c>
      <c r="G41" s="16"/>
      <c r="H41" s="16"/>
      <c r="I41" s="61"/>
      <c r="J41" s="17"/>
      <c r="K41" s="37">
        <f>SUM(K36:K40)</f>
        <v>60490</v>
      </c>
      <c r="L41" s="39"/>
      <c r="M41" s="40"/>
      <c r="N41" s="37">
        <f>SUM(N36:N40)</f>
        <v>32024</v>
      </c>
      <c r="O41" s="39"/>
      <c r="P41" s="41"/>
      <c r="Q41" s="41"/>
      <c r="R41" s="41"/>
      <c r="S41" s="41"/>
      <c r="T41" s="37">
        <f>SUM(T36:T40)</f>
        <v>26</v>
      </c>
      <c r="U41" s="41"/>
      <c r="V41" s="40"/>
      <c r="W41" s="37">
        <f>SUM(W36:W40)</f>
        <v>-4272</v>
      </c>
      <c r="X41" s="39"/>
      <c r="Y41" s="40"/>
      <c r="Z41" s="37">
        <f>SUM(Z36:Z40)</f>
        <v>88268</v>
      </c>
      <c r="AA41" s="20"/>
      <c r="AB41" s="2"/>
    </row>
    <row r="42" spans="2:28" ht="16.5" thickTop="1">
      <c r="B42" s="64"/>
      <c r="C42" s="58"/>
      <c r="D42" s="27"/>
      <c r="E42" s="26"/>
      <c r="F42" s="27"/>
      <c r="G42" s="27"/>
      <c r="H42" s="27"/>
      <c r="I42" s="61"/>
      <c r="J42" s="28"/>
      <c r="K42" s="42"/>
      <c r="L42" s="43"/>
      <c r="M42" s="44"/>
      <c r="N42" s="42"/>
      <c r="O42" s="43"/>
      <c r="P42" s="41"/>
      <c r="Q42" s="41"/>
      <c r="R42" s="41"/>
      <c r="S42" s="42"/>
      <c r="T42" s="42"/>
      <c r="U42" s="43"/>
      <c r="V42" s="44"/>
      <c r="W42" s="42"/>
      <c r="X42" s="43"/>
      <c r="Y42" s="44"/>
      <c r="Z42" s="42"/>
      <c r="AA42" s="32"/>
      <c r="AB42" s="2"/>
    </row>
    <row r="43" spans="2:27" ht="15.75"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5" ht="15.75">
      <c r="E45" s="53" t="s">
        <v>131</v>
      </c>
    </row>
    <row r="46" ht="15.75">
      <c r="E46" s="53" t="s">
        <v>128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75" right="0.34" top="0.5" bottom="0.5" header="0.48" footer="0.5"/>
  <pageSetup fitToHeight="1" fitToWidth="1" horizontalDpi="600" verticalDpi="600" orientation="portrait" paperSize="9" scale="63" r:id="rId2"/>
  <headerFooter alignWithMargins="0">
    <oddHeader>&amp;R&amp;14PAPER 5/34/2005</oddHeader>
    <oddFooter>&amp;C&amp;"Arial,Bold"&amp;14&amp;P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6"/>
  <sheetViews>
    <sheetView showGridLines="0" zoomScale="75" zoomScaleNormal="75" workbookViewId="0" topLeftCell="A19">
      <selection activeCell="E28" sqref="E28"/>
    </sheetView>
  </sheetViews>
  <sheetFormatPr defaultColWidth="9.140625" defaultRowHeight="12.75"/>
  <cols>
    <col min="1" max="1" width="5.8515625" style="163" customWidth="1"/>
    <col min="2" max="2" width="2.57421875" style="163" customWidth="1"/>
    <col min="3" max="4" width="9.140625" style="163" customWidth="1"/>
    <col min="5" max="5" width="24.28125" style="163" customWidth="1"/>
    <col min="6" max="6" width="4.28125" style="163" customWidth="1"/>
    <col min="7" max="7" width="12.140625" style="163" customWidth="1"/>
    <col min="8" max="9" width="4.140625" style="163" customWidth="1"/>
    <col min="10" max="10" width="16.421875" style="163" customWidth="1"/>
    <col min="11" max="11" width="2.28125" style="163" customWidth="1"/>
    <col min="12" max="12" width="4.28125" style="163" customWidth="1"/>
    <col min="13" max="13" width="13.7109375" style="163" customWidth="1"/>
    <col min="14" max="14" width="5.140625" style="163" customWidth="1"/>
    <col min="15" max="15" width="4.421875" style="163" customWidth="1"/>
    <col min="16" max="16" width="14.421875" style="163" customWidth="1"/>
    <col min="17" max="17" width="6.7109375" style="163" customWidth="1"/>
    <col min="18" max="19" width="9.140625" style="163" customWidth="1"/>
    <col min="20" max="20" width="9.140625" style="164" customWidth="1"/>
    <col min="21" max="16384" width="9.140625" style="163" customWidth="1"/>
  </cols>
  <sheetData>
    <row r="1" ht="12.75"/>
    <row r="2" spans="6:12" ht="28.5" customHeight="1">
      <c r="F2" s="212" t="s">
        <v>54</v>
      </c>
      <c r="G2" s="212"/>
      <c r="H2" s="212"/>
      <c r="I2" s="212"/>
      <c r="J2" s="212"/>
      <c r="K2" s="212"/>
      <c r="L2" s="231"/>
    </row>
    <row r="3" spans="7:11" ht="12.75">
      <c r="G3" s="234" t="s">
        <v>55</v>
      </c>
      <c r="H3" s="234"/>
      <c r="I3" s="234"/>
      <c r="J3" s="234"/>
      <c r="K3" s="234"/>
    </row>
    <row r="4" spans="2:17" ht="12.75">
      <c r="B4" s="166"/>
      <c r="C4" s="166"/>
      <c r="G4" s="165"/>
      <c r="N4" s="167"/>
      <c r="O4" s="168"/>
      <c r="P4" s="169"/>
      <c r="Q4" s="168"/>
    </row>
    <row r="5" spans="2:17" ht="12.75">
      <c r="B5" s="166"/>
      <c r="C5" s="166"/>
      <c r="D5" s="166"/>
      <c r="E5" s="166"/>
      <c r="F5" s="166"/>
      <c r="G5" s="170"/>
      <c r="H5" s="166"/>
      <c r="I5" s="166"/>
      <c r="J5" s="166"/>
      <c r="K5" s="166"/>
      <c r="L5" s="166"/>
      <c r="M5" s="166"/>
      <c r="N5" s="171"/>
      <c r="O5" s="162"/>
      <c r="P5" s="172"/>
      <c r="Q5" s="162"/>
    </row>
    <row r="6" spans="2:17" ht="24" customHeight="1">
      <c r="B6" s="166"/>
      <c r="C6" s="166"/>
      <c r="D6" s="166"/>
      <c r="E6" s="166"/>
      <c r="F6" s="166"/>
      <c r="G6" s="166"/>
      <c r="H6" s="173" t="s">
        <v>129</v>
      </c>
      <c r="I6" s="166"/>
      <c r="J6" s="166"/>
      <c r="K6" s="166"/>
      <c r="L6" s="166"/>
      <c r="M6" s="166"/>
      <c r="N6" s="166"/>
      <c r="O6" s="166"/>
      <c r="P6" s="166"/>
      <c r="Q6" s="166"/>
    </row>
    <row r="7" spans="2:17" ht="20.25" customHeight="1">
      <c r="B7" s="166"/>
      <c r="C7" s="166"/>
      <c r="D7" s="166"/>
      <c r="E7" s="166"/>
      <c r="F7" s="166"/>
      <c r="G7" s="235" t="s">
        <v>19</v>
      </c>
      <c r="H7" s="235"/>
      <c r="I7" s="235"/>
      <c r="J7" s="235"/>
      <c r="K7" s="166"/>
      <c r="L7" s="166"/>
      <c r="M7" s="166"/>
      <c r="N7" s="166"/>
      <c r="O7" s="166"/>
      <c r="P7" s="166"/>
      <c r="Q7" s="166"/>
    </row>
    <row r="8" spans="2:17" ht="12.75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2:17" ht="15">
      <c r="B9" s="166"/>
      <c r="C9" s="166"/>
      <c r="D9" s="166"/>
      <c r="E9" s="166"/>
      <c r="F9" s="166"/>
      <c r="G9" s="174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spans="3:17" ht="7.5" customHeight="1">
      <c r="C10" s="166"/>
      <c r="D10" s="166"/>
      <c r="E10" s="166"/>
      <c r="F10" s="166"/>
      <c r="G10" s="166"/>
      <c r="H10" s="8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3:17" ht="12.75"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2:17" ht="16.5">
      <c r="B12" s="87"/>
      <c r="C12" s="90"/>
      <c r="D12" s="12"/>
      <c r="E12" s="12"/>
      <c r="F12" s="11"/>
      <c r="G12" s="12"/>
      <c r="H12" s="13" t="s">
        <v>0</v>
      </c>
      <c r="I12" s="12"/>
      <c r="J12" s="12"/>
      <c r="K12" s="14"/>
      <c r="L12" s="11"/>
      <c r="M12" s="12"/>
      <c r="N12" s="13" t="s">
        <v>0</v>
      </c>
      <c r="O12" s="12"/>
      <c r="P12" s="12"/>
      <c r="Q12" s="14"/>
    </row>
    <row r="13" spans="2:17" ht="16.5">
      <c r="B13" s="93"/>
      <c r="C13" s="99"/>
      <c r="D13" s="18"/>
      <c r="E13" s="18"/>
      <c r="F13" s="227" t="s">
        <v>20</v>
      </c>
      <c r="G13" s="232"/>
      <c r="H13" s="232"/>
      <c r="I13" s="232"/>
      <c r="J13" s="232"/>
      <c r="K13" s="233"/>
      <c r="L13" s="227" t="s">
        <v>21</v>
      </c>
      <c r="M13" s="232"/>
      <c r="N13" s="232"/>
      <c r="O13" s="232"/>
      <c r="P13" s="232"/>
      <c r="Q13" s="233"/>
    </row>
    <row r="14" spans="2:17" ht="16.5">
      <c r="B14" s="93"/>
      <c r="C14" s="99"/>
      <c r="D14" s="18"/>
      <c r="E14" s="18"/>
      <c r="F14" s="17"/>
      <c r="G14" s="18"/>
      <c r="H14" s="19"/>
      <c r="I14" s="18"/>
      <c r="J14" s="18"/>
      <c r="K14" s="20"/>
      <c r="L14" s="17"/>
      <c r="M14" s="18"/>
      <c r="N14" s="19"/>
      <c r="O14" s="18"/>
      <c r="P14" s="18"/>
      <c r="Q14" s="20"/>
    </row>
    <row r="15" spans="2:17" ht="16.5">
      <c r="B15" s="93"/>
      <c r="C15" s="99"/>
      <c r="D15" s="18"/>
      <c r="E15" s="18"/>
      <c r="F15" s="180"/>
      <c r="G15" s="181"/>
      <c r="H15" s="182"/>
      <c r="I15" s="183"/>
      <c r="J15" s="181"/>
      <c r="K15" s="184"/>
      <c r="L15" s="180"/>
      <c r="M15" s="181"/>
      <c r="N15" s="182"/>
      <c r="O15" s="183"/>
      <c r="P15" s="181"/>
      <c r="Q15" s="184"/>
    </row>
    <row r="16" spans="2:17" ht="16.5">
      <c r="B16" s="93"/>
      <c r="C16" s="99"/>
      <c r="D16" s="18"/>
      <c r="E16" s="18"/>
      <c r="F16" s="86"/>
      <c r="G16" s="96" t="s">
        <v>22</v>
      </c>
      <c r="H16" s="97"/>
      <c r="I16" s="95"/>
      <c r="J16" s="96" t="s">
        <v>23</v>
      </c>
      <c r="K16" s="104"/>
      <c r="L16" s="105"/>
      <c r="M16" s="96" t="s">
        <v>22</v>
      </c>
      <c r="N16" s="97"/>
      <c r="O16" s="95"/>
      <c r="P16" s="96" t="s">
        <v>23</v>
      </c>
      <c r="Q16" s="85"/>
    </row>
    <row r="17" spans="2:17" ht="16.5">
      <c r="B17" s="93"/>
      <c r="C17" s="99"/>
      <c r="D17" s="18"/>
      <c r="E17" s="18"/>
      <c r="F17" s="86"/>
      <c r="G17" s="96" t="s">
        <v>24</v>
      </c>
      <c r="H17" s="97"/>
      <c r="I17" s="95"/>
      <c r="J17" s="96" t="s">
        <v>25</v>
      </c>
      <c r="K17" s="104"/>
      <c r="L17" s="105"/>
      <c r="M17" s="96" t="s">
        <v>24</v>
      </c>
      <c r="N17" s="97"/>
      <c r="O17" s="95"/>
      <c r="P17" s="96" t="s">
        <v>25</v>
      </c>
      <c r="Q17" s="85"/>
    </row>
    <row r="18" spans="2:17" ht="16.5">
      <c r="B18" s="93"/>
      <c r="C18" s="99"/>
      <c r="D18" s="18"/>
      <c r="E18" s="18"/>
      <c r="F18" s="86"/>
      <c r="G18" s="206" t="s">
        <v>118</v>
      </c>
      <c r="H18" s="97"/>
      <c r="I18" s="95"/>
      <c r="J18" s="96" t="s">
        <v>6</v>
      </c>
      <c r="K18" s="104"/>
      <c r="L18" s="105"/>
      <c r="M18" s="96" t="s">
        <v>26</v>
      </c>
      <c r="N18" s="97"/>
      <c r="O18" s="95"/>
      <c r="P18" s="96" t="s">
        <v>38</v>
      </c>
      <c r="Q18" s="85"/>
    </row>
    <row r="19" spans="2:17" ht="16.5">
      <c r="B19" s="93"/>
      <c r="C19" s="99"/>
      <c r="D19" s="18"/>
      <c r="E19" s="18"/>
      <c r="F19" s="86"/>
      <c r="G19" s="160">
        <v>38442</v>
      </c>
      <c r="H19" s="97"/>
      <c r="I19" s="95"/>
      <c r="J19" s="160">
        <v>38077</v>
      </c>
      <c r="K19" s="104"/>
      <c r="L19" s="105"/>
      <c r="M19" s="160">
        <v>38442</v>
      </c>
      <c r="N19" s="97"/>
      <c r="O19" s="95"/>
      <c r="P19" s="160">
        <v>38077</v>
      </c>
      <c r="Q19" s="85"/>
    </row>
    <row r="20" spans="2:17" ht="16.5">
      <c r="B20" s="93"/>
      <c r="C20" s="99"/>
      <c r="D20" s="18"/>
      <c r="E20" s="18"/>
      <c r="F20" s="86"/>
      <c r="G20" s="185"/>
      <c r="H20" s="47"/>
      <c r="I20" s="45"/>
      <c r="J20" s="185"/>
      <c r="K20" s="85"/>
      <c r="L20" s="86"/>
      <c r="M20" s="185"/>
      <c r="N20" s="47"/>
      <c r="O20" s="45"/>
      <c r="P20" s="185"/>
      <c r="Q20" s="85"/>
    </row>
    <row r="21" spans="2:17" ht="16.5">
      <c r="B21" s="110"/>
      <c r="C21" s="143"/>
      <c r="D21" s="51"/>
      <c r="E21" s="51"/>
      <c r="F21" s="186"/>
      <c r="G21" s="187" t="s">
        <v>0</v>
      </c>
      <c r="H21" s="188"/>
      <c r="I21" s="189"/>
      <c r="J21" s="187"/>
      <c r="K21" s="190"/>
      <c r="L21" s="186"/>
      <c r="M21" s="187" t="s">
        <v>0</v>
      </c>
      <c r="N21" s="188"/>
      <c r="O21" s="189"/>
      <c r="P21" s="187" t="s">
        <v>0</v>
      </c>
      <c r="Q21" s="190"/>
    </row>
    <row r="22" spans="2:17" ht="16.5">
      <c r="B22" s="93"/>
      <c r="C22" s="99"/>
      <c r="D22" s="18"/>
      <c r="E22" s="18"/>
      <c r="F22" s="17"/>
      <c r="G22" s="33"/>
      <c r="H22" s="23"/>
      <c r="I22" s="24"/>
      <c r="J22" s="33"/>
      <c r="K22" s="20"/>
      <c r="L22" s="17"/>
      <c r="M22" s="33"/>
      <c r="N22" s="23"/>
      <c r="O22" s="24"/>
      <c r="P22" s="33"/>
      <c r="Q22" s="20"/>
    </row>
    <row r="23" spans="2:20" s="175" customFormat="1" ht="16.5">
      <c r="B23" s="93"/>
      <c r="C23" s="99"/>
      <c r="D23" s="18"/>
      <c r="E23" s="18"/>
      <c r="F23" s="17"/>
      <c r="G23" s="19" t="s">
        <v>8</v>
      </c>
      <c r="H23" s="23"/>
      <c r="I23" s="24"/>
      <c r="J23" s="19" t="s">
        <v>8</v>
      </c>
      <c r="K23" s="20"/>
      <c r="L23" s="17"/>
      <c r="M23" s="19" t="s">
        <v>8</v>
      </c>
      <c r="N23" s="23"/>
      <c r="O23" s="24"/>
      <c r="P23" s="19" t="s">
        <v>8</v>
      </c>
      <c r="Q23" s="20"/>
      <c r="T23" s="176"/>
    </row>
    <row r="24" spans="2:20" s="175" customFormat="1" ht="16.5">
      <c r="B24" s="93"/>
      <c r="C24" s="99"/>
      <c r="D24" s="18"/>
      <c r="E24" s="18"/>
      <c r="F24" s="17"/>
      <c r="G24" s="18"/>
      <c r="H24" s="20"/>
      <c r="I24" s="17"/>
      <c r="J24" s="18"/>
      <c r="K24" s="20"/>
      <c r="L24" s="17"/>
      <c r="M24" s="18"/>
      <c r="N24" s="20"/>
      <c r="O24" s="17"/>
      <c r="P24" s="18"/>
      <c r="Q24" s="20"/>
      <c r="T24" s="176"/>
    </row>
    <row r="25" spans="2:20" s="175" customFormat="1" ht="16.5">
      <c r="B25" s="93"/>
      <c r="C25" s="99"/>
      <c r="D25" s="18"/>
      <c r="E25" s="18"/>
      <c r="F25" s="17"/>
      <c r="G25" s="18"/>
      <c r="H25" s="20"/>
      <c r="I25" s="17"/>
      <c r="J25" s="18"/>
      <c r="K25" s="20"/>
      <c r="L25" s="17"/>
      <c r="M25" s="18"/>
      <c r="N25" s="20"/>
      <c r="O25" s="17"/>
      <c r="P25" s="18"/>
      <c r="Q25" s="20"/>
      <c r="T25" s="176"/>
    </row>
    <row r="26" spans="2:20" s="175" customFormat="1" ht="17.25" thickBot="1">
      <c r="B26" s="93"/>
      <c r="C26" s="99" t="s">
        <v>40</v>
      </c>
      <c r="D26" s="18"/>
      <c r="E26" s="18"/>
      <c r="F26" s="17"/>
      <c r="G26" s="191">
        <f>'P&amp;L'!G25</f>
        <v>17604</v>
      </c>
      <c r="H26" s="192"/>
      <c r="I26" s="161"/>
      <c r="J26" s="191">
        <f>'P&amp;L'!J25</f>
        <v>20043</v>
      </c>
      <c r="K26" s="192"/>
      <c r="L26" s="161"/>
      <c r="M26" s="191">
        <f>'P&amp;L'!M25</f>
        <v>17604</v>
      </c>
      <c r="N26" s="192"/>
      <c r="O26" s="161"/>
      <c r="P26" s="191">
        <f>'P&amp;L'!P25</f>
        <v>20043</v>
      </c>
      <c r="Q26" s="193"/>
      <c r="S26" s="177"/>
      <c r="T26" s="176"/>
    </row>
    <row r="27" spans="2:20" s="175" customFormat="1" ht="17.25" thickTop="1">
      <c r="B27" s="93"/>
      <c r="C27" s="99"/>
      <c r="D27" s="18"/>
      <c r="E27" s="18"/>
      <c r="F27" s="17"/>
      <c r="G27" s="34"/>
      <c r="H27" s="193"/>
      <c r="I27" s="194"/>
      <c r="J27" s="34"/>
      <c r="K27" s="193"/>
      <c r="L27" s="194"/>
      <c r="M27" s="34"/>
      <c r="N27" s="193"/>
      <c r="O27" s="194"/>
      <c r="P27" s="34"/>
      <c r="Q27" s="193"/>
      <c r="T27" s="176"/>
    </row>
    <row r="28" spans="2:20" s="175" customFormat="1" ht="16.5">
      <c r="B28" s="93"/>
      <c r="C28" s="99"/>
      <c r="D28" s="18"/>
      <c r="E28" s="18"/>
      <c r="F28" s="17"/>
      <c r="G28" s="34"/>
      <c r="H28" s="193"/>
      <c r="I28" s="194"/>
      <c r="J28" s="34"/>
      <c r="K28" s="193"/>
      <c r="L28" s="194"/>
      <c r="M28" s="34"/>
      <c r="N28" s="193"/>
      <c r="O28" s="194"/>
      <c r="P28" s="34"/>
      <c r="Q28" s="193"/>
      <c r="T28" s="176"/>
    </row>
    <row r="29" spans="2:20" s="175" customFormat="1" ht="17.25" thickBot="1">
      <c r="B29" s="93"/>
      <c r="C29" s="99" t="s">
        <v>90</v>
      </c>
      <c r="D29" s="18"/>
      <c r="E29" s="18"/>
      <c r="F29" s="17"/>
      <c r="G29" s="202">
        <f>'P&amp;L'!G38</f>
        <v>5896</v>
      </c>
      <c r="H29" s="192"/>
      <c r="I29" s="161"/>
      <c r="J29" s="202">
        <f>'P&amp;L'!J38</f>
        <v>-678</v>
      </c>
      <c r="K29" s="192"/>
      <c r="L29" s="161"/>
      <c r="M29" s="202">
        <f>'P&amp;L'!M38</f>
        <v>5896</v>
      </c>
      <c r="N29" s="192"/>
      <c r="O29" s="161"/>
      <c r="P29" s="202">
        <f>'P&amp;L'!P38</f>
        <v>-678</v>
      </c>
      <c r="Q29" s="193"/>
      <c r="T29" s="176"/>
    </row>
    <row r="30" spans="2:20" s="175" customFormat="1" ht="17.25" thickTop="1">
      <c r="B30" s="93"/>
      <c r="C30" s="99"/>
      <c r="D30" s="18"/>
      <c r="E30" s="18"/>
      <c r="F30" s="17"/>
      <c r="G30" s="34"/>
      <c r="H30" s="193"/>
      <c r="I30" s="194"/>
      <c r="J30" s="34"/>
      <c r="K30" s="193"/>
      <c r="L30" s="194"/>
      <c r="M30" s="34"/>
      <c r="N30" s="193"/>
      <c r="O30" s="194"/>
      <c r="P30" s="34"/>
      <c r="Q30" s="193"/>
      <c r="T30" s="176"/>
    </row>
    <row r="31" spans="2:20" s="175" customFormat="1" ht="16.5">
      <c r="B31" s="93"/>
      <c r="C31" s="99"/>
      <c r="D31" s="18"/>
      <c r="E31" s="18"/>
      <c r="F31" s="17"/>
      <c r="G31" s="34"/>
      <c r="H31" s="193"/>
      <c r="I31" s="194"/>
      <c r="J31" s="35"/>
      <c r="K31" s="193"/>
      <c r="L31" s="194"/>
      <c r="M31" s="34"/>
      <c r="N31" s="193"/>
      <c r="O31" s="194"/>
      <c r="P31" s="35"/>
      <c r="Q31" s="193"/>
      <c r="T31" s="176"/>
    </row>
    <row r="32" spans="2:20" s="175" customFormat="1" ht="17.25" thickBot="1">
      <c r="B32" s="93"/>
      <c r="C32" s="99" t="s">
        <v>91</v>
      </c>
      <c r="D32" s="18"/>
      <c r="E32" s="18"/>
      <c r="F32" s="17"/>
      <c r="G32" s="202">
        <f>'P&amp;L'!G48</f>
        <v>5897</v>
      </c>
      <c r="H32" s="192"/>
      <c r="I32" s="161"/>
      <c r="J32" s="202">
        <f>'P&amp;L'!J48</f>
        <v>-659</v>
      </c>
      <c r="K32" s="192"/>
      <c r="L32" s="161"/>
      <c r="M32" s="202">
        <f>'P&amp;L'!M48</f>
        <v>5897</v>
      </c>
      <c r="N32" s="192"/>
      <c r="O32" s="161"/>
      <c r="P32" s="202">
        <f>'P&amp;L'!P48</f>
        <v>-659</v>
      </c>
      <c r="Q32" s="193"/>
      <c r="T32" s="176"/>
    </row>
    <row r="33" spans="2:20" s="175" customFormat="1" ht="17.25" thickTop="1">
      <c r="B33" s="93"/>
      <c r="C33" s="99" t="s">
        <v>92</v>
      </c>
      <c r="D33" s="18"/>
      <c r="E33" s="18"/>
      <c r="F33" s="17"/>
      <c r="G33" s="34"/>
      <c r="H33" s="193"/>
      <c r="I33" s="194"/>
      <c r="J33" s="35"/>
      <c r="K33" s="193"/>
      <c r="L33" s="194"/>
      <c r="M33" s="34"/>
      <c r="N33" s="193"/>
      <c r="O33" s="194"/>
      <c r="P33" s="35"/>
      <c r="Q33" s="193"/>
      <c r="T33" s="176"/>
    </row>
    <row r="34" spans="2:20" s="175" customFormat="1" ht="16.5">
      <c r="B34" s="93"/>
      <c r="C34" s="99"/>
      <c r="D34" s="18"/>
      <c r="E34" s="18"/>
      <c r="F34" s="17"/>
      <c r="G34" s="34"/>
      <c r="H34" s="193"/>
      <c r="I34" s="194"/>
      <c r="J34" s="35"/>
      <c r="K34" s="193"/>
      <c r="L34" s="194"/>
      <c r="M34" s="34"/>
      <c r="N34" s="193"/>
      <c r="O34" s="194"/>
      <c r="P34" s="35"/>
      <c r="Q34" s="193"/>
      <c r="T34" s="176"/>
    </row>
    <row r="35" spans="2:20" s="175" customFormat="1" ht="16.5">
      <c r="B35" s="93"/>
      <c r="C35" s="99"/>
      <c r="D35" s="18"/>
      <c r="E35" s="18"/>
      <c r="F35" s="17"/>
      <c r="G35" s="34"/>
      <c r="H35" s="193"/>
      <c r="I35" s="34"/>
      <c r="J35" s="35"/>
      <c r="K35" s="193"/>
      <c r="L35" s="34"/>
      <c r="M35" s="34"/>
      <c r="N35" s="193"/>
      <c r="O35" s="34"/>
      <c r="P35" s="35"/>
      <c r="Q35" s="193"/>
      <c r="T35" s="176"/>
    </row>
    <row r="36" spans="2:20" s="175" customFormat="1" ht="17.25" thickBot="1">
      <c r="B36" s="93"/>
      <c r="C36" s="99" t="s">
        <v>136</v>
      </c>
      <c r="D36" s="18"/>
      <c r="E36" s="18"/>
      <c r="F36" s="17"/>
      <c r="G36" s="202">
        <f>'P&amp;L'!G48</f>
        <v>5897</v>
      </c>
      <c r="H36" s="192"/>
      <c r="I36" s="161"/>
      <c r="J36" s="202">
        <f>'P&amp;L'!J48</f>
        <v>-659</v>
      </c>
      <c r="K36" s="192"/>
      <c r="L36" s="161"/>
      <c r="M36" s="202">
        <f>'P&amp;L'!M48</f>
        <v>5897</v>
      </c>
      <c r="N36" s="192"/>
      <c r="O36" s="161"/>
      <c r="P36" s="202">
        <f>'P&amp;L'!P48</f>
        <v>-659</v>
      </c>
      <c r="Q36" s="193"/>
      <c r="T36" s="176"/>
    </row>
    <row r="37" spans="2:20" s="175" customFormat="1" ht="17.25" thickTop="1">
      <c r="B37" s="93"/>
      <c r="C37" s="99"/>
      <c r="D37" s="18"/>
      <c r="E37" s="18"/>
      <c r="F37" s="17"/>
      <c r="G37" s="34"/>
      <c r="H37" s="193"/>
      <c r="I37" s="194"/>
      <c r="J37" s="35"/>
      <c r="K37" s="193"/>
      <c r="L37" s="194"/>
      <c r="M37" s="34"/>
      <c r="N37" s="193"/>
      <c r="O37" s="194"/>
      <c r="P37" s="35"/>
      <c r="Q37" s="193"/>
      <c r="T37" s="176"/>
    </row>
    <row r="38" spans="2:20" s="175" customFormat="1" ht="16.5">
      <c r="B38" s="93"/>
      <c r="C38" s="99"/>
      <c r="D38" s="18"/>
      <c r="E38" s="18"/>
      <c r="F38" s="17"/>
      <c r="G38" s="34"/>
      <c r="H38" s="193"/>
      <c r="I38" s="194"/>
      <c r="J38" s="35"/>
      <c r="K38" s="193"/>
      <c r="L38" s="194"/>
      <c r="M38" s="34"/>
      <c r="N38" s="193"/>
      <c r="O38" s="194"/>
      <c r="P38" s="35"/>
      <c r="Q38" s="193"/>
      <c r="T38" s="176"/>
    </row>
    <row r="39" spans="2:20" s="175" customFormat="1" ht="17.25" thickBot="1">
      <c r="B39" s="93"/>
      <c r="C39" s="99" t="s">
        <v>93</v>
      </c>
      <c r="D39" s="18"/>
      <c r="E39" s="18"/>
      <c r="F39" s="17"/>
      <c r="G39" s="203">
        <f>'P&amp;L'!G52</f>
        <v>9.748718796495288</v>
      </c>
      <c r="H39" s="195"/>
      <c r="I39" s="196"/>
      <c r="J39" s="203">
        <f>'P&amp;L'!J52</f>
        <v>-1.089436270457927</v>
      </c>
      <c r="K39" s="195"/>
      <c r="L39" s="196"/>
      <c r="M39" s="203">
        <f>'P&amp;L'!M52</f>
        <v>9.748718796495288</v>
      </c>
      <c r="N39" s="195"/>
      <c r="O39" s="196"/>
      <c r="P39" s="203">
        <f>'P&amp;L'!P52</f>
        <v>-1.089436270457927</v>
      </c>
      <c r="Q39" s="193"/>
      <c r="T39" s="176"/>
    </row>
    <row r="40" spans="2:20" s="175" customFormat="1" ht="17.25" thickTop="1">
      <c r="B40" s="93"/>
      <c r="C40" s="99"/>
      <c r="D40" s="18"/>
      <c r="E40" s="18"/>
      <c r="F40" s="17"/>
      <c r="G40" s="34"/>
      <c r="H40" s="193"/>
      <c r="I40" s="194"/>
      <c r="J40" s="35"/>
      <c r="K40" s="193"/>
      <c r="L40" s="194"/>
      <c r="M40" s="34"/>
      <c r="N40" s="193"/>
      <c r="O40" s="194"/>
      <c r="P40" s="35"/>
      <c r="Q40" s="193"/>
      <c r="T40" s="176"/>
    </row>
    <row r="41" spans="2:20" s="175" customFormat="1" ht="16.5">
      <c r="B41" s="93"/>
      <c r="C41" s="99"/>
      <c r="D41" s="18"/>
      <c r="E41" s="18"/>
      <c r="F41" s="17"/>
      <c r="G41" s="18"/>
      <c r="H41" s="20"/>
      <c r="I41" s="17"/>
      <c r="J41" s="19"/>
      <c r="K41" s="20"/>
      <c r="L41" s="17"/>
      <c r="M41" s="18"/>
      <c r="N41" s="20"/>
      <c r="O41" s="17"/>
      <c r="P41" s="19"/>
      <c r="Q41" s="20"/>
      <c r="T41" s="176"/>
    </row>
    <row r="42" spans="2:20" s="175" customFormat="1" ht="17.25" thickBot="1">
      <c r="B42" s="93"/>
      <c r="C42" s="99" t="s">
        <v>94</v>
      </c>
      <c r="D42" s="18"/>
      <c r="E42" s="18"/>
      <c r="F42" s="17"/>
      <c r="G42" s="197" t="s">
        <v>28</v>
      </c>
      <c r="H42" s="198"/>
      <c r="I42" s="199"/>
      <c r="J42" s="197" t="s">
        <v>28</v>
      </c>
      <c r="K42" s="200"/>
      <c r="L42" s="201"/>
      <c r="M42" s="197" t="s">
        <v>28</v>
      </c>
      <c r="N42" s="200"/>
      <c r="O42" s="201"/>
      <c r="P42" s="197" t="s">
        <v>28</v>
      </c>
      <c r="Q42" s="20"/>
      <c r="T42" s="176"/>
    </row>
    <row r="43" spans="2:20" s="175" customFormat="1" ht="17.25" thickTop="1">
      <c r="B43" s="93"/>
      <c r="C43" s="99"/>
      <c r="D43" s="18"/>
      <c r="E43" s="18"/>
      <c r="F43" s="17"/>
      <c r="G43" s="41"/>
      <c r="H43" s="39"/>
      <c r="I43" s="40"/>
      <c r="J43" s="41"/>
      <c r="K43" s="39"/>
      <c r="L43" s="40"/>
      <c r="M43" s="41"/>
      <c r="N43" s="39"/>
      <c r="O43" s="40"/>
      <c r="P43" s="41"/>
      <c r="Q43" s="20"/>
      <c r="T43" s="176"/>
    </row>
    <row r="44" spans="2:20" s="175" customFormat="1" ht="16.5">
      <c r="B44" s="110"/>
      <c r="C44" s="143"/>
      <c r="D44" s="51"/>
      <c r="E44" s="51"/>
      <c r="F44" s="28"/>
      <c r="G44" s="42"/>
      <c r="H44" s="43"/>
      <c r="I44" s="44"/>
      <c r="J44" s="42"/>
      <c r="K44" s="43"/>
      <c r="L44" s="44"/>
      <c r="M44" s="42"/>
      <c r="N44" s="43"/>
      <c r="O44" s="44"/>
      <c r="P44" s="42"/>
      <c r="Q44" s="32"/>
      <c r="T44" s="176"/>
    </row>
    <row r="45" spans="2:20" s="175" customFormat="1" ht="16.5">
      <c r="B45" s="99"/>
      <c r="C45" s="9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T45" s="176"/>
    </row>
    <row r="46" spans="2:20" s="175" customFormat="1" ht="16.5">
      <c r="B46" s="123"/>
      <c r="C46" s="12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T46" s="176"/>
    </row>
    <row r="47" spans="2:20" s="175" customFormat="1" ht="16.5">
      <c r="B47" s="87"/>
      <c r="C47" s="90"/>
      <c r="D47" s="12"/>
      <c r="E47" s="14"/>
      <c r="F47" s="11"/>
      <c r="G47" s="12"/>
      <c r="H47" s="12"/>
      <c r="I47" s="12"/>
      <c r="J47" s="12"/>
      <c r="K47" s="14"/>
      <c r="L47" s="11"/>
      <c r="M47" s="12"/>
      <c r="N47" s="12"/>
      <c r="O47" s="12"/>
      <c r="P47" s="12"/>
      <c r="Q47" s="14"/>
      <c r="T47" s="176"/>
    </row>
    <row r="48" spans="2:20" s="175" customFormat="1" ht="16.5">
      <c r="B48" s="93"/>
      <c r="C48" s="99"/>
      <c r="D48" s="18"/>
      <c r="E48" s="20"/>
      <c r="F48" s="17"/>
      <c r="G48" s="18"/>
      <c r="H48" s="18"/>
      <c r="I48" s="18"/>
      <c r="J48" s="18"/>
      <c r="K48" s="20"/>
      <c r="L48" s="17"/>
      <c r="M48" s="18"/>
      <c r="N48" s="18"/>
      <c r="O48" s="18"/>
      <c r="P48" s="18"/>
      <c r="Q48" s="20"/>
      <c r="T48" s="176"/>
    </row>
    <row r="49" spans="2:20" s="175" customFormat="1" ht="16.5">
      <c r="B49" s="93"/>
      <c r="C49" s="99"/>
      <c r="D49" s="18"/>
      <c r="E49" s="20"/>
      <c r="F49" s="227" t="s">
        <v>95</v>
      </c>
      <c r="G49" s="228"/>
      <c r="H49" s="228"/>
      <c r="I49" s="228"/>
      <c r="J49" s="228"/>
      <c r="K49" s="229"/>
      <c r="L49" s="227" t="s">
        <v>96</v>
      </c>
      <c r="M49" s="228"/>
      <c r="N49" s="228"/>
      <c r="O49" s="228"/>
      <c r="P49" s="228"/>
      <c r="Q49" s="229"/>
      <c r="T49" s="176"/>
    </row>
    <row r="50" spans="2:20" s="175" customFormat="1" ht="16.5">
      <c r="B50" s="93"/>
      <c r="C50" s="99"/>
      <c r="D50" s="18"/>
      <c r="E50" s="20"/>
      <c r="F50" s="17"/>
      <c r="G50" s="230">
        <v>38442</v>
      </c>
      <c r="H50" s="230"/>
      <c r="I50" s="230"/>
      <c r="J50" s="230"/>
      <c r="K50" s="20"/>
      <c r="L50" s="17"/>
      <c r="M50" s="230">
        <v>38352</v>
      </c>
      <c r="N50" s="230"/>
      <c r="O50" s="230"/>
      <c r="P50" s="230"/>
      <c r="Q50" s="20"/>
      <c r="T50" s="176"/>
    </row>
    <row r="51" spans="2:20" s="175" customFormat="1" ht="16.5">
      <c r="B51" s="93"/>
      <c r="C51" s="99"/>
      <c r="D51" s="18"/>
      <c r="E51" s="20"/>
      <c r="F51" s="17"/>
      <c r="G51" s="18"/>
      <c r="H51" s="18"/>
      <c r="I51" s="18"/>
      <c r="J51" s="18"/>
      <c r="K51" s="20"/>
      <c r="L51" s="17"/>
      <c r="M51" s="18"/>
      <c r="N51" s="18"/>
      <c r="O51" s="18"/>
      <c r="P51" s="18"/>
      <c r="Q51" s="20"/>
      <c r="T51" s="176"/>
    </row>
    <row r="52" spans="2:20" s="175" customFormat="1" ht="16.5">
      <c r="B52" s="110"/>
      <c r="C52" s="143"/>
      <c r="D52" s="51"/>
      <c r="E52" s="32"/>
      <c r="F52" s="28"/>
      <c r="G52" s="51"/>
      <c r="H52" s="51"/>
      <c r="I52" s="51"/>
      <c r="J52" s="51"/>
      <c r="K52" s="32"/>
      <c r="L52" s="28"/>
      <c r="M52" s="51"/>
      <c r="N52" s="51"/>
      <c r="O52" s="51"/>
      <c r="P52" s="51"/>
      <c r="Q52" s="32"/>
      <c r="T52" s="176"/>
    </row>
    <row r="53" spans="2:20" s="175" customFormat="1" ht="16.5">
      <c r="B53" s="93"/>
      <c r="C53" s="99"/>
      <c r="D53" s="18"/>
      <c r="E53" s="20"/>
      <c r="F53" s="17"/>
      <c r="G53" s="18"/>
      <c r="H53" s="18"/>
      <c r="I53" s="18"/>
      <c r="J53" s="18"/>
      <c r="K53" s="20"/>
      <c r="L53" s="17"/>
      <c r="M53" s="18"/>
      <c r="N53" s="18"/>
      <c r="O53" s="18"/>
      <c r="P53" s="18"/>
      <c r="Q53" s="20"/>
      <c r="T53" s="176"/>
    </row>
    <row r="54" spans="2:20" s="175" customFormat="1" ht="16.5">
      <c r="B54" s="93"/>
      <c r="C54" s="99"/>
      <c r="D54" s="18"/>
      <c r="E54" s="20"/>
      <c r="F54" s="17"/>
      <c r="G54" s="18"/>
      <c r="H54" s="18"/>
      <c r="I54" s="18"/>
      <c r="J54" s="18"/>
      <c r="K54" s="20"/>
      <c r="L54" s="17"/>
      <c r="M54" s="18"/>
      <c r="N54" s="18"/>
      <c r="O54" s="18"/>
      <c r="P54" s="18"/>
      <c r="Q54" s="20"/>
      <c r="T54" s="176"/>
    </row>
    <row r="55" spans="2:20" s="175" customFormat="1" ht="17.25" thickBot="1">
      <c r="B55" s="93"/>
      <c r="C55" s="99" t="s">
        <v>37</v>
      </c>
      <c r="D55" s="18"/>
      <c r="E55" s="20"/>
      <c r="F55" s="17"/>
      <c r="G55" s="18"/>
      <c r="H55" s="225">
        <f>BalanceSheet!G64</f>
        <v>1.4351628368325342</v>
      </c>
      <c r="I55" s="226"/>
      <c r="J55" s="18"/>
      <c r="K55" s="20"/>
      <c r="L55" s="17"/>
      <c r="M55" s="18"/>
      <c r="N55" s="225">
        <f>BalanceSheet!J64</f>
        <v>1.335047115225657</v>
      </c>
      <c r="O55" s="226"/>
      <c r="P55" s="18"/>
      <c r="Q55" s="20"/>
      <c r="T55" s="176"/>
    </row>
    <row r="56" spans="2:20" s="175" customFormat="1" ht="17.25" thickTop="1">
      <c r="B56" s="93"/>
      <c r="C56" s="99"/>
      <c r="D56" s="18"/>
      <c r="E56" s="20"/>
      <c r="F56" s="17"/>
      <c r="G56" s="18"/>
      <c r="H56" s="18"/>
      <c r="I56" s="18"/>
      <c r="J56" s="18"/>
      <c r="K56" s="20"/>
      <c r="L56" s="17"/>
      <c r="M56" s="18"/>
      <c r="N56" s="18"/>
      <c r="O56" s="18"/>
      <c r="P56" s="18"/>
      <c r="Q56" s="20"/>
      <c r="T56" s="176"/>
    </row>
    <row r="57" spans="2:20" s="175" customFormat="1" ht="16.5">
      <c r="B57" s="110"/>
      <c r="C57" s="143"/>
      <c r="D57" s="51"/>
      <c r="E57" s="32"/>
      <c r="F57" s="28"/>
      <c r="G57" s="51"/>
      <c r="H57" s="51"/>
      <c r="I57" s="51"/>
      <c r="J57" s="51"/>
      <c r="K57" s="32"/>
      <c r="L57" s="28"/>
      <c r="M57" s="51"/>
      <c r="N57" s="51"/>
      <c r="O57" s="51"/>
      <c r="P57" s="51"/>
      <c r="Q57" s="32"/>
      <c r="T57" s="176"/>
    </row>
    <row r="58" spans="3:20" s="175" customFormat="1" ht="15.75">
      <c r="C58" s="17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T58" s="176"/>
    </row>
    <row r="59" spans="4:20" s="175" customFormat="1" ht="15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176"/>
    </row>
    <row r="60" spans="4:20" s="175" customFormat="1" ht="15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76"/>
    </row>
    <row r="61" spans="4:20" s="175" customFormat="1" ht="15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T61" s="176"/>
    </row>
    <row r="62" spans="4:20" s="175" customFormat="1" ht="15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T62" s="176"/>
    </row>
    <row r="63" spans="4:20" s="175" customFormat="1" ht="15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T63" s="176"/>
    </row>
    <row r="64" spans="4:20" s="175" customFormat="1" ht="15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T64" s="176"/>
    </row>
    <row r="65" s="175" customFormat="1" ht="15">
      <c r="T65" s="176"/>
    </row>
    <row r="66" s="175" customFormat="1" ht="15">
      <c r="T66" s="176"/>
    </row>
  </sheetData>
  <mergeCells count="11">
    <mergeCell ref="F2:L2"/>
    <mergeCell ref="F13:K13"/>
    <mergeCell ref="L13:Q13"/>
    <mergeCell ref="G3:K3"/>
    <mergeCell ref="G7:J7"/>
    <mergeCell ref="H55:I55"/>
    <mergeCell ref="N55:O55"/>
    <mergeCell ref="L49:Q49"/>
    <mergeCell ref="F49:K49"/>
    <mergeCell ref="G50:J50"/>
    <mergeCell ref="M50:P50"/>
  </mergeCells>
  <printOptions/>
  <pageMargins left="0.75" right="0.34" top="0.5" bottom="0.5" header="0.48" footer="0.5"/>
  <pageSetup fitToHeight="1" fitToWidth="1" horizontalDpi="600" verticalDpi="600" orientation="portrait" paperSize="9" scale="61" r:id="rId2"/>
  <headerFooter alignWithMargins="0">
    <oddHeader>&amp;R&amp;14PAPER 5/34/2005</oddHeader>
    <oddFooter>&amp;C&amp;"Arial,Bold"&amp;14&amp;P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0"/>
  <sheetViews>
    <sheetView showGridLines="0" tabSelected="1" zoomScale="75" zoomScaleNormal="75" workbookViewId="0" topLeftCell="A8">
      <selection activeCell="E28" sqref="E28"/>
    </sheetView>
  </sheetViews>
  <sheetFormatPr defaultColWidth="9.140625" defaultRowHeight="12.75"/>
  <cols>
    <col min="1" max="1" width="9.140625" style="163" customWidth="1"/>
    <col min="2" max="2" width="1.421875" style="163" customWidth="1"/>
    <col min="3" max="4" width="9.140625" style="163" customWidth="1"/>
    <col min="5" max="5" width="7.140625" style="163" customWidth="1"/>
    <col min="6" max="6" width="4.00390625" style="163" customWidth="1"/>
    <col min="7" max="7" width="13.421875" style="163" customWidth="1"/>
    <col min="8" max="9" width="3.57421875" style="163" customWidth="1"/>
    <col min="10" max="10" width="12.57421875" style="163" customWidth="1"/>
    <col min="11" max="11" width="3.57421875" style="163" customWidth="1"/>
    <col min="12" max="12" width="3.8515625" style="163" customWidth="1"/>
    <col min="13" max="13" width="12.421875" style="163" customWidth="1"/>
    <col min="14" max="14" width="4.00390625" style="163" customWidth="1"/>
    <col min="15" max="15" width="4.28125" style="163" customWidth="1"/>
    <col min="16" max="16" width="12.7109375" style="163" customWidth="1"/>
    <col min="17" max="17" width="3.7109375" style="163" customWidth="1"/>
    <col min="18" max="19" width="9.140625" style="163" customWidth="1"/>
    <col min="20" max="20" width="9.140625" style="164" customWidth="1"/>
    <col min="21" max="16384" width="9.140625" style="163" customWidth="1"/>
  </cols>
  <sheetData>
    <row r="1" ht="12.75"/>
    <row r="2" spans="6:13" ht="28.5" customHeight="1">
      <c r="F2" s="212" t="s">
        <v>54</v>
      </c>
      <c r="G2" s="212"/>
      <c r="H2" s="212"/>
      <c r="I2" s="212"/>
      <c r="J2" s="212"/>
      <c r="K2" s="212"/>
      <c r="L2" s="212"/>
      <c r="M2" s="212"/>
    </row>
    <row r="3" spans="6:13" ht="12.75">
      <c r="F3" s="234" t="s">
        <v>55</v>
      </c>
      <c r="G3" s="234"/>
      <c r="H3" s="234"/>
      <c r="I3" s="234"/>
      <c r="J3" s="234"/>
      <c r="K3" s="234"/>
      <c r="L3" s="234"/>
      <c r="M3" s="234"/>
    </row>
    <row r="4" spans="7:17" ht="12.75">
      <c r="G4" s="165"/>
      <c r="N4" s="167"/>
      <c r="O4" s="168"/>
      <c r="P4" s="169"/>
      <c r="Q4" s="168"/>
    </row>
    <row r="5" spans="2:17" ht="12.75">
      <c r="B5" s="166"/>
      <c r="C5" s="166"/>
      <c r="D5" s="166"/>
      <c r="E5" s="166"/>
      <c r="F5" s="166"/>
      <c r="G5" s="170"/>
      <c r="H5" s="166"/>
      <c r="I5" s="166"/>
      <c r="J5" s="166"/>
      <c r="K5" s="166"/>
      <c r="L5" s="166"/>
      <c r="M5" s="166"/>
      <c r="N5" s="171"/>
      <c r="O5" s="162"/>
      <c r="P5" s="172"/>
      <c r="Q5" s="162"/>
    </row>
    <row r="6" spans="2:17" ht="24" customHeight="1">
      <c r="B6" s="166"/>
      <c r="C6" s="166"/>
      <c r="D6" s="166"/>
      <c r="E6" s="166"/>
      <c r="F6" s="236" t="s">
        <v>97</v>
      </c>
      <c r="G6" s="236"/>
      <c r="H6" s="236"/>
      <c r="I6" s="236"/>
      <c r="J6" s="236"/>
      <c r="K6" s="236"/>
      <c r="L6" s="236"/>
      <c r="M6" s="236"/>
      <c r="N6" s="166"/>
      <c r="O6" s="166"/>
      <c r="P6" s="166"/>
      <c r="Q6" s="166"/>
    </row>
    <row r="7" spans="2:17" ht="11.25" customHeight="1">
      <c r="B7" s="166"/>
      <c r="C7" s="166"/>
      <c r="D7" s="166"/>
      <c r="E7" s="166"/>
      <c r="F7" s="166"/>
      <c r="G7" s="216"/>
      <c r="H7" s="216"/>
      <c r="I7" s="216"/>
      <c r="J7" s="216"/>
      <c r="K7" s="166"/>
      <c r="L7" s="166"/>
      <c r="M7" s="166"/>
      <c r="N7" s="166"/>
      <c r="O7" s="166"/>
      <c r="P7" s="166"/>
      <c r="Q7" s="166"/>
    </row>
    <row r="8" spans="2:17" ht="12.75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2:17" ht="7.5" customHeight="1">
      <c r="B9" s="166"/>
      <c r="C9" s="166"/>
      <c r="D9" s="166"/>
      <c r="E9" s="166"/>
      <c r="F9" s="166"/>
      <c r="G9" s="166"/>
      <c r="H9" s="8"/>
      <c r="I9" s="166"/>
      <c r="J9" s="166"/>
      <c r="K9" s="166"/>
      <c r="L9" s="166"/>
      <c r="M9" s="166"/>
      <c r="N9" s="166"/>
      <c r="O9" s="166"/>
      <c r="P9" s="166"/>
      <c r="Q9" s="166"/>
    </row>
    <row r="10" spans="2:17" ht="12.75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2:17" ht="16.5">
      <c r="B11" s="89"/>
      <c r="C11" s="90"/>
      <c r="D11" s="12"/>
      <c r="E11" s="12"/>
      <c r="F11" s="11"/>
      <c r="G11" s="12"/>
      <c r="H11" s="13" t="s">
        <v>0</v>
      </c>
      <c r="I11" s="12"/>
      <c r="J11" s="12"/>
      <c r="K11" s="14"/>
      <c r="L11" s="11"/>
      <c r="M11" s="12"/>
      <c r="N11" s="13" t="s">
        <v>0</v>
      </c>
      <c r="O11" s="12"/>
      <c r="P11" s="12"/>
      <c r="Q11" s="14"/>
    </row>
    <row r="12" spans="2:17" ht="16.5">
      <c r="B12" s="98"/>
      <c r="C12" s="99"/>
      <c r="D12" s="18"/>
      <c r="E12" s="18"/>
      <c r="F12" s="227" t="s">
        <v>20</v>
      </c>
      <c r="G12" s="232"/>
      <c r="H12" s="232"/>
      <c r="I12" s="232"/>
      <c r="J12" s="232"/>
      <c r="K12" s="233"/>
      <c r="L12" s="227" t="s">
        <v>21</v>
      </c>
      <c r="M12" s="232"/>
      <c r="N12" s="232"/>
      <c r="O12" s="232"/>
      <c r="P12" s="232"/>
      <c r="Q12" s="233"/>
    </row>
    <row r="13" spans="2:17" ht="16.5">
      <c r="B13" s="98"/>
      <c r="C13" s="99"/>
      <c r="D13" s="18"/>
      <c r="E13" s="18"/>
      <c r="F13" s="17"/>
      <c r="G13" s="18"/>
      <c r="H13" s="19"/>
      <c r="I13" s="18"/>
      <c r="J13" s="18"/>
      <c r="K13" s="20"/>
      <c r="L13" s="17"/>
      <c r="M13" s="18"/>
      <c r="N13" s="19"/>
      <c r="O13" s="18"/>
      <c r="P13" s="18"/>
      <c r="Q13" s="20"/>
    </row>
    <row r="14" spans="2:17" ht="16.5">
      <c r="B14" s="98"/>
      <c r="C14" s="99"/>
      <c r="D14" s="18"/>
      <c r="E14" s="18"/>
      <c r="F14" s="180"/>
      <c r="G14" s="181"/>
      <c r="H14" s="182"/>
      <c r="I14" s="183"/>
      <c r="J14" s="181"/>
      <c r="K14" s="184"/>
      <c r="L14" s="180"/>
      <c r="M14" s="181"/>
      <c r="N14" s="182"/>
      <c r="O14" s="183"/>
      <c r="P14" s="181"/>
      <c r="Q14" s="184"/>
    </row>
    <row r="15" spans="2:17" ht="16.5">
      <c r="B15" s="98"/>
      <c r="C15" s="99"/>
      <c r="D15" s="18"/>
      <c r="E15" s="18"/>
      <c r="F15" s="86"/>
      <c r="G15" s="96" t="s">
        <v>22</v>
      </c>
      <c r="H15" s="97"/>
      <c r="I15" s="95"/>
      <c r="J15" s="96" t="s">
        <v>23</v>
      </c>
      <c r="K15" s="104"/>
      <c r="L15" s="105"/>
      <c r="M15" s="96" t="s">
        <v>22</v>
      </c>
      <c r="N15" s="97"/>
      <c r="O15" s="95"/>
      <c r="P15" s="96" t="s">
        <v>23</v>
      </c>
      <c r="Q15" s="85"/>
    </row>
    <row r="16" spans="2:17" ht="16.5">
      <c r="B16" s="98"/>
      <c r="C16" s="99"/>
      <c r="D16" s="18"/>
      <c r="E16" s="18"/>
      <c r="F16" s="86"/>
      <c r="G16" s="96" t="s">
        <v>24</v>
      </c>
      <c r="H16" s="97"/>
      <c r="I16" s="95"/>
      <c r="J16" s="96" t="s">
        <v>25</v>
      </c>
      <c r="K16" s="104"/>
      <c r="L16" s="105"/>
      <c r="M16" s="96" t="s">
        <v>24</v>
      </c>
      <c r="N16" s="97"/>
      <c r="O16" s="95"/>
      <c r="P16" s="96" t="s">
        <v>25</v>
      </c>
      <c r="Q16" s="85"/>
    </row>
    <row r="17" spans="2:17" ht="16.5">
      <c r="B17" s="98"/>
      <c r="C17" s="99"/>
      <c r="D17" s="18"/>
      <c r="E17" s="18"/>
      <c r="F17" s="86"/>
      <c r="G17" s="206" t="s">
        <v>118</v>
      </c>
      <c r="H17" s="97"/>
      <c r="I17" s="95"/>
      <c r="J17" s="96" t="s">
        <v>6</v>
      </c>
      <c r="K17" s="104"/>
      <c r="L17" s="105"/>
      <c r="M17" s="96" t="s">
        <v>26</v>
      </c>
      <c r="N17" s="97"/>
      <c r="O17" s="95"/>
      <c r="P17" s="96" t="s">
        <v>38</v>
      </c>
      <c r="Q17" s="85"/>
    </row>
    <row r="18" spans="2:17" ht="16.5">
      <c r="B18" s="98"/>
      <c r="C18" s="99"/>
      <c r="D18" s="18"/>
      <c r="E18" s="18"/>
      <c r="F18" s="86"/>
      <c r="G18" s="160">
        <v>38442</v>
      </c>
      <c r="H18" s="97"/>
      <c r="I18" s="95"/>
      <c r="J18" s="160">
        <v>38077</v>
      </c>
      <c r="K18" s="104"/>
      <c r="L18" s="105"/>
      <c r="M18" s="160">
        <v>38442</v>
      </c>
      <c r="N18" s="97"/>
      <c r="O18" s="95"/>
      <c r="P18" s="160">
        <v>38077</v>
      </c>
      <c r="Q18" s="85"/>
    </row>
    <row r="19" spans="2:17" ht="16.5">
      <c r="B19" s="112"/>
      <c r="C19" s="143"/>
      <c r="D19" s="51"/>
      <c r="E19" s="51"/>
      <c r="F19" s="186"/>
      <c r="G19" s="187" t="s">
        <v>0</v>
      </c>
      <c r="H19" s="188"/>
      <c r="I19" s="189"/>
      <c r="J19" s="187" t="s">
        <v>0</v>
      </c>
      <c r="K19" s="190"/>
      <c r="L19" s="186"/>
      <c r="M19" s="187" t="s">
        <v>0</v>
      </c>
      <c r="N19" s="188"/>
      <c r="O19" s="189"/>
      <c r="P19" s="187" t="s">
        <v>0</v>
      </c>
      <c r="Q19" s="190"/>
    </row>
    <row r="20" spans="2:17" ht="16.5">
      <c r="B20" s="98"/>
      <c r="C20" s="99"/>
      <c r="D20" s="18"/>
      <c r="E20" s="18"/>
      <c r="F20" s="17"/>
      <c r="G20" s="33"/>
      <c r="H20" s="23"/>
      <c r="I20" s="24"/>
      <c r="J20" s="33"/>
      <c r="K20" s="20"/>
      <c r="L20" s="17"/>
      <c r="M20" s="33"/>
      <c r="N20" s="23"/>
      <c r="O20" s="24"/>
      <c r="P20" s="33"/>
      <c r="Q20" s="20"/>
    </row>
    <row r="21" spans="2:20" s="175" customFormat="1" ht="16.5">
      <c r="B21" s="98"/>
      <c r="C21" s="99"/>
      <c r="D21" s="18"/>
      <c r="E21" s="18"/>
      <c r="F21" s="17"/>
      <c r="G21" s="19" t="s">
        <v>8</v>
      </c>
      <c r="H21" s="23"/>
      <c r="I21" s="24"/>
      <c r="J21" s="19" t="s">
        <v>8</v>
      </c>
      <c r="K21" s="20"/>
      <c r="L21" s="17"/>
      <c r="M21" s="19" t="s">
        <v>8</v>
      </c>
      <c r="N21" s="23"/>
      <c r="O21" s="24"/>
      <c r="P21" s="19" t="s">
        <v>8</v>
      </c>
      <c r="Q21" s="20"/>
      <c r="T21" s="176"/>
    </row>
    <row r="22" spans="2:20" s="175" customFormat="1" ht="16.5">
      <c r="B22" s="98"/>
      <c r="C22" s="99"/>
      <c r="D22" s="18"/>
      <c r="E22" s="18"/>
      <c r="F22" s="17"/>
      <c r="G22" s="18"/>
      <c r="H22" s="20"/>
      <c r="I22" s="17"/>
      <c r="J22" s="18"/>
      <c r="K22" s="20"/>
      <c r="L22" s="17"/>
      <c r="M22" s="18"/>
      <c r="N22" s="20"/>
      <c r="O22" s="17"/>
      <c r="P22" s="18"/>
      <c r="Q22" s="20"/>
      <c r="T22" s="176"/>
    </row>
    <row r="23" spans="2:20" s="175" customFormat="1" ht="16.5">
      <c r="B23" s="98"/>
      <c r="C23" s="99"/>
      <c r="D23" s="18"/>
      <c r="E23" s="18"/>
      <c r="F23" s="17"/>
      <c r="G23" s="18"/>
      <c r="H23" s="20"/>
      <c r="I23" s="17"/>
      <c r="J23" s="18"/>
      <c r="K23" s="20"/>
      <c r="L23" s="17"/>
      <c r="M23" s="18"/>
      <c r="N23" s="20"/>
      <c r="O23" s="17"/>
      <c r="P23" s="18"/>
      <c r="Q23" s="20"/>
      <c r="T23" s="176"/>
    </row>
    <row r="24" spans="2:20" s="175" customFormat="1" ht="17.25" thickBot="1">
      <c r="B24" s="98"/>
      <c r="C24" s="99" t="s">
        <v>98</v>
      </c>
      <c r="D24" s="18"/>
      <c r="E24" s="18"/>
      <c r="F24" s="17"/>
      <c r="G24" s="37">
        <f>'P&amp;L'!G32</f>
        <v>-643</v>
      </c>
      <c r="H24" s="193"/>
      <c r="I24" s="194"/>
      <c r="J24" s="37">
        <f>'P&amp;L'!J32</f>
        <v>-627</v>
      </c>
      <c r="K24" s="193"/>
      <c r="L24" s="194"/>
      <c r="M24" s="37">
        <f>'P&amp;L'!M32</f>
        <v>-643</v>
      </c>
      <c r="N24" s="193"/>
      <c r="O24" s="194"/>
      <c r="P24" s="37">
        <f>'P&amp;L'!P32</f>
        <v>-627</v>
      </c>
      <c r="Q24" s="193"/>
      <c r="S24" s="177"/>
      <c r="T24" s="176"/>
    </row>
    <row r="25" spans="2:20" s="175" customFormat="1" ht="17.25" thickTop="1">
      <c r="B25" s="98"/>
      <c r="C25" s="99" t="s">
        <v>99</v>
      </c>
      <c r="D25" s="18"/>
      <c r="E25" s="18"/>
      <c r="F25" s="17"/>
      <c r="G25" s="34"/>
      <c r="H25" s="193"/>
      <c r="I25" s="194"/>
      <c r="J25" s="34"/>
      <c r="K25" s="193"/>
      <c r="L25" s="194"/>
      <c r="M25" s="34"/>
      <c r="N25" s="193"/>
      <c r="O25" s="194"/>
      <c r="P25" s="34"/>
      <c r="Q25" s="193"/>
      <c r="T25" s="176"/>
    </row>
    <row r="26" spans="2:20" s="175" customFormat="1" ht="16.5">
      <c r="B26" s="98"/>
      <c r="C26" s="99"/>
      <c r="D26" s="18"/>
      <c r="E26" s="18"/>
      <c r="F26" s="17"/>
      <c r="G26" s="34"/>
      <c r="H26" s="193"/>
      <c r="I26" s="194"/>
      <c r="J26" s="34"/>
      <c r="K26" s="193"/>
      <c r="L26" s="194"/>
      <c r="M26" s="34"/>
      <c r="N26" s="193"/>
      <c r="O26" s="194"/>
      <c r="P26" s="34"/>
      <c r="Q26" s="193"/>
      <c r="T26" s="176"/>
    </row>
    <row r="27" spans="2:20" s="175" customFormat="1" ht="17.25" thickBot="1">
      <c r="B27" s="98"/>
      <c r="C27" s="99" t="s">
        <v>100</v>
      </c>
      <c r="D27" s="18"/>
      <c r="E27" s="18"/>
      <c r="F27" s="17"/>
      <c r="G27" s="37">
        <v>63</v>
      </c>
      <c r="H27" s="193"/>
      <c r="I27" s="194"/>
      <c r="J27" s="191">
        <v>38</v>
      </c>
      <c r="K27" s="193"/>
      <c r="L27" s="194"/>
      <c r="M27" s="37">
        <v>63</v>
      </c>
      <c r="N27" s="193"/>
      <c r="O27" s="194"/>
      <c r="P27" s="37">
        <f>CashFlow!M48</f>
        <v>38</v>
      </c>
      <c r="Q27" s="193"/>
      <c r="T27" s="176"/>
    </row>
    <row r="28" spans="2:20" s="175" customFormat="1" ht="17.25" thickTop="1">
      <c r="B28" s="98"/>
      <c r="C28" s="99"/>
      <c r="D28" s="18"/>
      <c r="E28" s="18"/>
      <c r="F28" s="17"/>
      <c r="G28" s="34"/>
      <c r="H28" s="193"/>
      <c r="I28" s="194"/>
      <c r="J28" s="34"/>
      <c r="K28" s="193"/>
      <c r="L28" s="194"/>
      <c r="M28" s="34"/>
      <c r="N28" s="193"/>
      <c r="O28" s="194"/>
      <c r="P28" s="34"/>
      <c r="Q28" s="193"/>
      <c r="T28" s="176"/>
    </row>
    <row r="29" spans="2:20" s="175" customFormat="1" ht="16.5">
      <c r="B29" s="98"/>
      <c r="C29" s="99"/>
      <c r="D29" s="18"/>
      <c r="E29" s="18"/>
      <c r="F29" s="17"/>
      <c r="G29" s="34"/>
      <c r="H29" s="193"/>
      <c r="I29" s="194"/>
      <c r="J29" s="35"/>
      <c r="K29" s="193"/>
      <c r="L29" s="194"/>
      <c r="M29" s="34"/>
      <c r="N29" s="193"/>
      <c r="O29" s="194"/>
      <c r="P29" s="35"/>
      <c r="Q29" s="193"/>
      <c r="T29" s="176"/>
    </row>
    <row r="30" spans="2:20" s="175" customFormat="1" ht="17.25" thickBot="1">
      <c r="B30" s="98"/>
      <c r="C30" s="99" t="s">
        <v>101</v>
      </c>
      <c r="D30" s="18"/>
      <c r="E30" s="18"/>
      <c r="F30" s="17"/>
      <c r="G30" s="37">
        <f>'P&amp;L'!G34</f>
        <v>-56</v>
      </c>
      <c r="H30" s="193"/>
      <c r="I30" s="194"/>
      <c r="J30" s="191">
        <v>-51</v>
      </c>
      <c r="K30" s="193"/>
      <c r="L30" s="194"/>
      <c r="M30" s="37">
        <f>'P&amp;L'!M34</f>
        <v>-56</v>
      </c>
      <c r="N30" s="193"/>
      <c r="O30" s="194"/>
      <c r="P30" s="37">
        <f>'P&amp;L'!P34</f>
        <v>-51</v>
      </c>
      <c r="Q30" s="193"/>
      <c r="T30" s="176"/>
    </row>
    <row r="31" spans="2:20" s="175" customFormat="1" ht="17.25" thickTop="1">
      <c r="B31" s="98"/>
      <c r="C31" s="99"/>
      <c r="D31" s="18"/>
      <c r="E31" s="18"/>
      <c r="F31" s="17"/>
      <c r="G31" s="34"/>
      <c r="H31" s="193"/>
      <c r="I31" s="194"/>
      <c r="J31" s="35"/>
      <c r="K31" s="193"/>
      <c r="L31" s="194"/>
      <c r="M31" s="34"/>
      <c r="N31" s="193"/>
      <c r="O31" s="194"/>
      <c r="P31" s="35"/>
      <c r="Q31" s="193"/>
      <c r="T31" s="176"/>
    </row>
    <row r="32" spans="2:20" s="175" customFormat="1" ht="16.5">
      <c r="B32" s="112"/>
      <c r="C32" s="143"/>
      <c r="D32" s="51"/>
      <c r="E32" s="51"/>
      <c r="F32" s="28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32"/>
      <c r="T32" s="176"/>
    </row>
    <row r="33" spans="2:20" s="175" customFormat="1" ht="15.75">
      <c r="B33" s="179"/>
      <c r="C33" s="17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T33" s="176"/>
    </row>
    <row r="34" spans="4:20" s="175" customFormat="1" ht="15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76"/>
    </row>
    <row r="35" spans="4:20" s="175" customFormat="1" ht="15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T35" s="176"/>
    </row>
    <row r="36" spans="4:20" s="175" customFormat="1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T36" s="176"/>
    </row>
    <row r="37" spans="4:20" s="175" customFormat="1" ht="15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T37" s="176"/>
    </row>
    <row r="38" spans="4:20" s="175" customFormat="1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T38" s="176"/>
    </row>
    <row r="39" spans="4:20" s="175" customFormat="1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T39" s="176"/>
    </row>
    <row r="40" spans="4:20" s="175" customFormat="1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76"/>
    </row>
    <row r="41" spans="4:20" s="175" customFormat="1" ht="15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T41" s="176"/>
    </row>
    <row r="42" spans="4:20" s="175" customFormat="1" ht="15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T42" s="176"/>
    </row>
    <row r="43" spans="4:20" s="175" customFormat="1" ht="15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76"/>
    </row>
    <row r="44" spans="4:17" ht="15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5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5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ht="15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ht="15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5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4:17" ht="15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&amp;R&amp;14PAPER 5/34/2005</oddHeader>
    <oddFooter>&amp;C&amp;"Arial,Bold"&amp;14&amp;P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winston</cp:lastModifiedBy>
  <cp:lastPrinted>2005-05-11T08:00:55Z</cp:lastPrinted>
  <dcterms:created xsi:type="dcterms:W3CDTF">1999-11-02T06:48:10Z</dcterms:created>
  <dcterms:modified xsi:type="dcterms:W3CDTF">2005-05-16T08:49:36Z</dcterms:modified>
  <cp:category/>
  <cp:version/>
  <cp:contentType/>
  <cp:contentStatus/>
</cp:coreProperties>
</file>